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630" yWindow="285" windowWidth="10815" windowHeight="7530" firstSheet="9" activeTab="9"/>
  </bookViews>
  <sheets>
    <sheet name="REKAP 5 TH" sheetId="15" state="hidden" r:id="rId1"/>
    <sheet name="REKAP PROP" sheetId="10" state="hidden" r:id="rId2"/>
    <sheet name="BENG.SOLO" sheetId="8" state="hidden" r:id="rId3"/>
    <sheet name="PROB-SCIT" sheetId="5" state="hidden" r:id="rId4"/>
    <sheet name="PC-JT-SL" sheetId="4" state="hidden" r:id="rId5"/>
    <sheet name="Analisa" sheetId="11" state="hidden" r:id="rId6"/>
    <sheet name="Sheet1" sheetId="12" state="hidden" r:id="rId7"/>
    <sheet name="Sheet2" sheetId="13" state="hidden" r:id="rId8"/>
    <sheet name="Sheet3" sheetId="14" state="hidden" r:id="rId9"/>
    <sheet name="Sheet4" sheetId="16" r:id="rId10"/>
  </sheets>
  <definedNames>
    <definedName name="_xlnm.Print_Area" localSheetId="2">BENG.SOLO!$B$2:$L$63</definedName>
    <definedName name="_xlnm.Print_Area" localSheetId="4">'PC-JT-SL'!$B$1:$L$77</definedName>
    <definedName name="_xlnm.Print_Area" localSheetId="3">'PROB-SCIT'!$B$1:$M$64</definedName>
    <definedName name="_xlnm.Print_Area" localSheetId="0">'REKAP 5 TH'!$B$1:$L$52</definedName>
  </definedNames>
  <calcPr calcId="125725"/>
</workbook>
</file>

<file path=xl/calcChain.xml><?xml version="1.0" encoding="utf-8"?>
<calcChain xmlns="http://schemas.openxmlformats.org/spreadsheetml/2006/main">
  <c r="K160" i="16"/>
  <c r="J160"/>
  <c r="I160"/>
  <c r="H160"/>
  <c r="G160"/>
  <c r="K159"/>
  <c r="J159"/>
  <c r="I159"/>
  <c r="H159"/>
  <c r="G159"/>
  <c r="K158"/>
  <c r="J158"/>
  <c r="I158"/>
  <c r="H158"/>
  <c r="G158"/>
  <c r="K157"/>
  <c r="J157"/>
  <c r="I157"/>
  <c r="H157"/>
  <c r="G157"/>
  <c r="F160"/>
  <c r="F159"/>
  <c r="F158"/>
  <c r="F157"/>
  <c r="K156"/>
  <c r="I156"/>
  <c r="G156"/>
  <c r="K155"/>
  <c r="K161" s="1"/>
  <c r="I155"/>
  <c r="H155"/>
  <c r="G155"/>
  <c r="F155"/>
  <c r="J154"/>
  <c r="J153"/>
  <c r="J152"/>
  <c r="J151"/>
  <c r="J150"/>
  <c r="J149"/>
  <c r="J148"/>
  <c r="J147"/>
  <c r="J146"/>
  <c r="J145"/>
  <c r="J144"/>
  <c r="J143"/>
  <c r="J142"/>
  <c r="J140"/>
  <c r="J139"/>
  <c r="J138"/>
  <c r="C138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J137"/>
  <c r="J155" s="1"/>
  <c r="J136"/>
  <c r="K135"/>
  <c r="I135"/>
  <c r="H135"/>
  <c r="H156" s="1"/>
  <c r="G135"/>
  <c r="F135"/>
  <c r="F156" s="1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A118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J117"/>
  <c r="J115"/>
  <c r="H115"/>
  <c r="G115"/>
  <c r="I115" s="1"/>
  <c r="K115" s="1"/>
  <c r="F115"/>
  <c r="E115"/>
  <c r="I114"/>
  <c r="K114" s="1"/>
  <c r="K113"/>
  <c r="I113"/>
  <c r="I112"/>
  <c r="K112" s="1"/>
  <c r="K111"/>
  <c r="I111"/>
  <c r="I110"/>
  <c r="K110" s="1"/>
  <c r="K109"/>
  <c r="I109"/>
  <c r="I108"/>
  <c r="K108" s="1"/>
  <c r="K107"/>
  <c r="I107"/>
  <c r="I106"/>
  <c r="K106" s="1"/>
  <c r="K105"/>
  <c r="I105"/>
  <c r="I104"/>
  <c r="K104" s="1"/>
  <c r="K103"/>
  <c r="I103"/>
  <c r="I102"/>
  <c r="K102" s="1"/>
  <c r="K101"/>
  <c r="I101"/>
  <c r="I100"/>
  <c r="K100" s="1"/>
  <c r="K99"/>
  <c r="I99"/>
  <c r="I98"/>
  <c r="K98" s="1"/>
  <c r="K97"/>
  <c r="I97"/>
  <c r="I96"/>
  <c r="K96" s="1"/>
  <c r="K95"/>
  <c r="I95"/>
  <c r="I94"/>
  <c r="K94" s="1"/>
  <c r="K93"/>
  <c r="I93"/>
  <c r="I92"/>
  <c r="K92" s="1"/>
  <c r="K91"/>
  <c r="I91"/>
  <c r="I90"/>
  <c r="K90" s="1"/>
  <c r="K89"/>
  <c r="I89"/>
  <c r="I88"/>
  <c r="K88" s="1"/>
  <c r="K87"/>
  <c r="I87"/>
  <c r="I86"/>
  <c r="K86" s="1"/>
  <c r="K85"/>
  <c r="I85"/>
  <c r="I84"/>
  <c r="K84" s="1"/>
  <c r="I83"/>
  <c r="K82"/>
  <c r="I82"/>
  <c r="I81"/>
  <c r="K81" s="1"/>
  <c r="K80"/>
  <c r="I80"/>
  <c r="I79"/>
  <c r="K79" s="1"/>
  <c r="K78"/>
  <c r="I78"/>
  <c r="I77"/>
  <c r="K77" s="1"/>
  <c r="K76"/>
  <c r="I76"/>
  <c r="I75"/>
  <c r="K75" s="1"/>
  <c r="K74"/>
  <c r="I74"/>
  <c r="A74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I73"/>
  <c r="K73" s="1"/>
  <c r="I72"/>
  <c r="K72" s="1"/>
  <c r="I71"/>
  <c r="K71" s="1"/>
  <c r="E71"/>
  <c r="J69"/>
  <c r="H69"/>
  <c r="G69"/>
  <c r="I69" s="1"/>
  <c r="K69" s="1"/>
  <c r="F69"/>
  <c r="E69"/>
  <c r="I68"/>
  <c r="K68" s="1"/>
  <c r="I67"/>
  <c r="K67" s="1"/>
  <c r="I66"/>
  <c r="K66" s="1"/>
  <c r="I65"/>
  <c r="K65" s="1"/>
  <c r="K64"/>
  <c r="I64"/>
  <c r="K63"/>
  <c r="I63"/>
  <c r="I62"/>
  <c r="K62" s="1"/>
  <c r="I61"/>
  <c r="K61" s="1"/>
  <c r="K60"/>
  <c r="I60"/>
  <c r="K59"/>
  <c r="I59"/>
  <c r="K58"/>
  <c r="I58"/>
  <c r="K57"/>
  <c r="I57"/>
  <c r="I56"/>
  <c r="K56" s="1"/>
  <c r="K55"/>
  <c r="I55"/>
  <c r="J53"/>
  <c r="H53"/>
  <c r="G53"/>
  <c r="F53"/>
  <c r="I53" s="1"/>
  <c r="E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A43"/>
  <c r="I42"/>
  <c r="K42" s="1"/>
  <c r="J40"/>
  <c r="H40"/>
  <c r="G40"/>
  <c r="I40" s="1"/>
  <c r="K40" s="1"/>
  <c r="F40"/>
  <c r="E40"/>
  <c r="E41" s="1"/>
  <c r="I39"/>
  <c r="K39" s="1"/>
  <c r="K38"/>
  <c r="I38"/>
  <c r="I37"/>
  <c r="K37" s="1"/>
  <c r="K36"/>
  <c r="I36"/>
  <c r="I35"/>
  <c r="K35" s="1"/>
  <c r="K34"/>
  <c r="I34"/>
  <c r="I33"/>
  <c r="K33" s="1"/>
  <c r="K32"/>
  <c r="I32"/>
  <c r="I31"/>
  <c r="K31" s="1"/>
  <c r="K30"/>
  <c r="I30"/>
  <c r="I29"/>
  <c r="K29" s="1"/>
  <c r="K28"/>
  <c r="I28"/>
  <c r="I27"/>
  <c r="K27" s="1"/>
  <c r="K26"/>
  <c r="I26"/>
  <c r="I25"/>
  <c r="K25" s="1"/>
  <c r="K24"/>
  <c r="I24"/>
  <c r="I23"/>
  <c r="K23" s="1"/>
  <c r="K22"/>
  <c r="I22"/>
  <c r="I21"/>
  <c r="K21" s="1"/>
  <c r="K20"/>
  <c r="I20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I19"/>
  <c r="K19" s="1"/>
  <c r="A19"/>
  <c r="K18"/>
  <c r="I18"/>
  <c r="K17"/>
  <c r="I17"/>
  <c r="I16"/>
  <c r="K16" s="1"/>
  <c r="K15"/>
  <c r="I15"/>
  <c r="I14"/>
  <c r="K14" s="1"/>
  <c r="K13"/>
  <c r="I13"/>
  <c r="I12"/>
  <c r="K12" s="1"/>
  <c r="K11"/>
  <c r="I11"/>
  <c r="A11"/>
  <c r="A12" s="1"/>
  <c r="A13" s="1"/>
  <c r="A14" s="1"/>
  <c r="A15" s="1"/>
  <c r="A16" s="1"/>
  <c r="A17" s="1"/>
  <c r="I10"/>
  <c r="K10" s="1"/>
  <c r="L160" i="4"/>
  <c r="M160" s="1"/>
  <c r="K160"/>
  <c r="J160"/>
  <c r="I160"/>
  <c r="H160"/>
  <c r="G160"/>
  <c r="G159"/>
  <c r="H159" s="1"/>
  <c r="I159" s="1"/>
  <c r="J159" s="1"/>
  <c r="K159" s="1"/>
  <c r="L159" s="1"/>
  <c r="M159" s="1"/>
  <c r="L158"/>
  <c r="M158" s="1"/>
  <c r="K158"/>
  <c r="J158"/>
  <c r="I158"/>
  <c r="H158"/>
  <c r="G158"/>
  <c r="L157"/>
  <c r="M157" s="1"/>
  <c r="K157"/>
  <c r="J157"/>
  <c r="I157"/>
  <c r="H157"/>
  <c r="G157"/>
  <c r="L155"/>
  <c r="J155"/>
  <c r="I155"/>
  <c r="H155"/>
  <c r="G155"/>
  <c r="K154"/>
  <c r="M154" s="1"/>
  <c r="M153"/>
  <c r="K153"/>
  <c r="K152"/>
  <c r="M152" s="1"/>
  <c r="M151"/>
  <c r="K151"/>
  <c r="K150"/>
  <c r="M150" s="1"/>
  <c r="K149"/>
  <c r="M148"/>
  <c r="K148"/>
  <c r="K147"/>
  <c r="M147" s="1"/>
  <c r="M146"/>
  <c r="K146"/>
  <c r="K145"/>
  <c r="M145" s="1"/>
  <c r="M144"/>
  <c r="K144"/>
  <c r="K143"/>
  <c r="M143" s="1"/>
  <c r="M142"/>
  <c r="K142"/>
  <c r="M141"/>
  <c r="K140"/>
  <c r="M140" s="1"/>
  <c r="M139"/>
  <c r="K139"/>
  <c r="D139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K138"/>
  <c r="M138" s="1"/>
  <c r="D138"/>
  <c r="M137"/>
  <c r="K137"/>
  <c r="K136"/>
  <c r="L135"/>
  <c r="J135"/>
  <c r="J156" s="1"/>
  <c r="I135"/>
  <c r="I156" s="1"/>
  <c r="H135"/>
  <c r="K135" s="1"/>
  <c r="K156" s="1"/>
  <c r="G135"/>
  <c r="G156" s="1"/>
  <c r="M134"/>
  <c r="K134"/>
  <c r="K133"/>
  <c r="M133" s="1"/>
  <c r="M132"/>
  <c r="K132"/>
  <c r="K131"/>
  <c r="M131" s="1"/>
  <c r="M130"/>
  <c r="K130"/>
  <c r="K129"/>
  <c r="M129" s="1"/>
  <c r="M128"/>
  <c r="K128"/>
  <c r="K127"/>
  <c r="M127" s="1"/>
  <c r="M126"/>
  <c r="K126"/>
  <c r="K125"/>
  <c r="M125" s="1"/>
  <c r="M124"/>
  <c r="K124"/>
  <c r="K123"/>
  <c r="K122"/>
  <c r="M122" s="1"/>
  <c r="M121"/>
  <c r="K121"/>
  <c r="K120"/>
  <c r="M120" s="1"/>
  <c r="M119"/>
  <c r="K119"/>
  <c r="B119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K118"/>
  <c r="M118" s="1"/>
  <c r="B118"/>
  <c r="M117"/>
  <c r="K117"/>
  <c r="K115"/>
  <c r="I115"/>
  <c r="H115"/>
  <c r="J115" s="1"/>
  <c r="L115" s="1"/>
  <c r="G115"/>
  <c r="F115"/>
  <c r="J114"/>
  <c r="L114" s="1"/>
  <c r="L113"/>
  <c r="J113"/>
  <c r="J112"/>
  <c r="L112" s="1"/>
  <c r="L111"/>
  <c r="J111"/>
  <c r="J110"/>
  <c r="L110" s="1"/>
  <c r="L109"/>
  <c r="J109"/>
  <c r="J108"/>
  <c r="L108" s="1"/>
  <c r="L107"/>
  <c r="J107"/>
  <c r="J106"/>
  <c r="L106" s="1"/>
  <c r="L105"/>
  <c r="J105"/>
  <c r="J104"/>
  <c r="L104" s="1"/>
  <c r="L103"/>
  <c r="J103"/>
  <c r="J102"/>
  <c r="L102" s="1"/>
  <c r="L101"/>
  <c r="J101"/>
  <c r="J100"/>
  <c r="L100" s="1"/>
  <c r="L99"/>
  <c r="J99"/>
  <c r="J98"/>
  <c r="L98" s="1"/>
  <c r="L97"/>
  <c r="J97"/>
  <c r="J96"/>
  <c r="L96" s="1"/>
  <c r="L95"/>
  <c r="J95"/>
  <c r="J94"/>
  <c r="L94" s="1"/>
  <c r="L93"/>
  <c r="J93"/>
  <c r="J92"/>
  <c r="L92" s="1"/>
  <c r="L91"/>
  <c r="J91"/>
  <c r="J90"/>
  <c r="L90" s="1"/>
  <c r="L89"/>
  <c r="J89"/>
  <c r="J88"/>
  <c r="L88" s="1"/>
  <c r="L87"/>
  <c r="J87"/>
  <c r="J86"/>
  <c r="L86" s="1"/>
  <c r="L85"/>
  <c r="J85"/>
  <c r="J84"/>
  <c r="L84" s="1"/>
  <c r="J83"/>
  <c r="L82"/>
  <c r="J82"/>
  <c r="J81"/>
  <c r="L81" s="1"/>
  <c r="L80"/>
  <c r="J80"/>
  <c r="J79"/>
  <c r="L79" s="1"/>
  <c r="L78"/>
  <c r="J78"/>
  <c r="J77"/>
  <c r="L77" s="1"/>
  <c r="L76"/>
  <c r="J76"/>
  <c r="J75"/>
  <c r="L75" s="1"/>
  <c r="L74"/>
  <c r="J74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J73"/>
  <c r="L73" s="1"/>
  <c r="J72"/>
  <c r="L72" s="1"/>
  <c r="J71"/>
  <c r="L71" s="1"/>
  <c r="F71"/>
  <c r="J14"/>
  <c r="J51"/>
  <c r="J50"/>
  <c r="J49"/>
  <c r="J48"/>
  <c r="J47"/>
  <c r="J46"/>
  <c r="J45"/>
  <c r="J44"/>
  <c r="L44" s="1"/>
  <c r="J43"/>
  <c r="J46" i="8"/>
  <c r="L46" s="1"/>
  <c r="K69" i="4"/>
  <c r="B4" i="8"/>
  <c r="B4" i="5"/>
  <c r="K48"/>
  <c r="M48" s="1"/>
  <c r="K47"/>
  <c r="M47" s="1"/>
  <c r="K46"/>
  <c r="M46" s="1"/>
  <c r="K45"/>
  <c r="M45" s="1"/>
  <c r="K44"/>
  <c r="M44" s="1"/>
  <c r="K43"/>
  <c r="K42"/>
  <c r="M42"/>
  <c r="K41"/>
  <c r="M41"/>
  <c r="K40"/>
  <c r="M40"/>
  <c r="K39"/>
  <c r="M39"/>
  <c r="K38"/>
  <c r="M38"/>
  <c r="K37"/>
  <c r="M37"/>
  <c r="K36"/>
  <c r="M36"/>
  <c r="M35"/>
  <c r="K34"/>
  <c r="M34" s="1"/>
  <c r="K33"/>
  <c r="M33" s="1"/>
  <c r="K32"/>
  <c r="M32" s="1"/>
  <c r="K31"/>
  <c r="M31" s="1"/>
  <c r="K28"/>
  <c r="M28" s="1"/>
  <c r="J22" i="4"/>
  <c r="L22" s="1"/>
  <c r="J64"/>
  <c r="L64"/>
  <c r="J67"/>
  <c r="L67" s="1"/>
  <c r="J65"/>
  <c r="L65" s="1"/>
  <c r="I29" i="5"/>
  <c r="I50" s="1"/>
  <c r="F14" i="10" s="1"/>
  <c r="F53" i="4"/>
  <c r="D11" i="10"/>
  <c r="G53" i="5"/>
  <c r="G55" i="8"/>
  <c r="H51" i="5" s="1"/>
  <c r="J34" i="8"/>
  <c r="S34" s="1"/>
  <c r="K55"/>
  <c r="L51" i="5"/>
  <c r="F11" i="8"/>
  <c r="F55"/>
  <c r="D13" i="10" s="1"/>
  <c r="G51" i="5"/>
  <c r="G55" s="1"/>
  <c r="F40" i="4"/>
  <c r="F41"/>
  <c r="D10" i="10" s="1"/>
  <c r="K30" i="5"/>
  <c r="K27"/>
  <c r="M27" s="1"/>
  <c r="K26"/>
  <c r="M26" s="1"/>
  <c r="K25"/>
  <c r="M25" s="1"/>
  <c r="K24"/>
  <c r="M24" s="1"/>
  <c r="K23"/>
  <c r="M23" s="1"/>
  <c r="K22"/>
  <c r="M22" s="1"/>
  <c r="K21"/>
  <c r="M21" s="1"/>
  <c r="K20"/>
  <c r="M20" s="1"/>
  <c r="K19"/>
  <c r="M19" s="1"/>
  <c r="K18"/>
  <c r="M18" s="1"/>
  <c r="K17"/>
  <c r="K16"/>
  <c r="M16"/>
  <c r="K15"/>
  <c r="M15"/>
  <c r="K14"/>
  <c r="M14"/>
  <c r="K13"/>
  <c r="M13"/>
  <c r="K12"/>
  <c r="M12"/>
  <c r="K11"/>
  <c r="M11"/>
  <c r="J68" i="4"/>
  <c r="L68"/>
  <c r="J66"/>
  <c r="L66"/>
  <c r="J63"/>
  <c r="L63"/>
  <c r="J62"/>
  <c r="J61"/>
  <c r="L61" s="1"/>
  <c r="J60"/>
  <c r="L60"/>
  <c r="J59"/>
  <c r="L59"/>
  <c r="J58"/>
  <c r="J57"/>
  <c r="L57"/>
  <c r="J56"/>
  <c r="L56"/>
  <c r="J39"/>
  <c r="L39"/>
  <c r="J38"/>
  <c r="L38"/>
  <c r="J37"/>
  <c r="L37"/>
  <c r="J36"/>
  <c r="L36"/>
  <c r="J35"/>
  <c r="L35"/>
  <c r="J34"/>
  <c r="L34"/>
  <c r="J33"/>
  <c r="L33"/>
  <c r="J32"/>
  <c r="L32"/>
  <c r="J31"/>
  <c r="L31"/>
  <c r="J30"/>
  <c r="L30"/>
  <c r="J29"/>
  <c r="L29"/>
  <c r="J28"/>
  <c r="L28"/>
  <c r="J27"/>
  <c r="L27"/>
  <c r="J26"/>
  <c r="J25"/>
  <c r="L25" s="1"/>
  <c r="J24"/>
  <c r="L24" s="1"/>
  <c r="J23"/>
  <c r="L23" s="1"/>
  <c r="J21"/>
  <c r="L21" s="1"/>
  <c r="J20"/>
  <c r="L20" s="1"/>
  <c r="J19"/>
  <c r="L19" s="1"/>
  <c r="J18"/>
  <c r="L18" s="1"/>
  <c r="J17"/>
  <c r="L17" s="1"/>
  <c r="J16"/>
  <c r="L16" s="1"/>
  <c r="J15"/>
  <c r="L15" s="1"/>
  <c r="J13"/>
  <c r="L13" s="1"/>
  <c r="J12"/>
  <c r="L12" s="1"/>
  <c r="J11"/>
  <c r="L11" s="1"/>
  <c r="J10"/>
  <c r="L10" s="1"/>
  <c r="I55" i="8"/>
  <c r="J51" i="5" s="1"/>
  <c r="J29"/>
  <c r="J50" s="1"/>
  <c r="J35" i="8"/>
  <c r="L35" s="1"/>
  <c r="J42" i="4"/>
  <c r="L42" s="1"/>
  <c r="G53"/>
  <c r="H53" i="5" s="1"/>
  <c r="J54" i="8"/>
  <c r="L54" s="1"/>
  <c r="J53"/>
  <c r="L53" s="1"/>
  <c r="J52"/>
  <c r="L52" s="1"/>
  <c r="J51"/>
  <c r="L51"/>
  <c r="J50"/>
  <c r="L50"/>
  <c r="J49"/>
  <c r="J48"/>
  <c r="L48" s="1"/>
  <c r="J47"/>
  <c r="S47" s="1"/>
  <c r="L47"/>
  <c r="J45"/>
  <c r="J44"/>
  <c r="S44" s="1"/>
  <c r="J43"/>
  <c r="S43" s="1"/>
  <c r="J42"/>
  <c r="L42" s="1"/>
  <c r="J41"/>
  <c r="L41" s="1"/>
  <c r="J40"/>
  <c r="L40" s="1"/>
  <c r="J39"/>
  <c r="S39" s="1"/>
  <c r="J38"/>
  <c r="S38" s="1"/>
  <c r="J37"/>
  <c r="J36"/>
  <c r="L36"/>
  <c r="J33"/>
  <c r="S33"/>
  <c r="J32"/>
  <c r="S32"/>
  <c r="J31"/>
  <c r="J30"/>
  <c r="L30" s="1"/>
  <c r="J29"/>
  <c r="L29" s="1"/>
  <c r="J28"/>
  <c r="J27"/>
  <c r="L27"/>
  <c r="J26"/>
  <c r="L26"/>
  <c r="J25"/>
  <c r="L25"/>
  <c r="J24"/>
  <c r="S24"/>
  <c r="J23"/>
  <c r="J22"/>
  <c r="J21"/>
  <c r="S21"/>
  <c r="J20"/>
  <c r="S20"/>
  <c r="J19"/>
  <c r="S19"/>
  <c r="J18"/>
  <c r="J17"/>
  <c r="L17" s="1"/>
  <c r="J16"/>
  <c r="L16" s="1"/>
  <c r="J15"/>
  <c r="S15" s="1"/>
  <c r="J14"/>
  <c r="S14" s="1"/>
  <c r="J13"/>
  <c r="S13"/>
  <c r="J12"/>
  <c r="J11"/>
  <c r="L11" s="1"/>
  <c r="L43" i="4"/>
  <c r="J55"/>
  <c r="L55"/>
  <c r="J10" i="15"/>
  <c r="J11"/>
  <c r="J12"/>
  <c r="J13"/>
  <c r="J9"/>
  <c r="S11" i="8"/>
  <c r="J52" i="4"/>
  <c r="L50"/>
  <c r="L49"/>
  <c r="L48"/>
  <c r="L47"/>
  <c r="L46"/>
  <c r="L45"/>
  <c r="L14"/>
  <c r="L62"/>
  <c r="L58"/>
  <c r="S26" i="8"/>
  <c r="L37"/>
  <c r="L12"/>
  <c r="L29" i="5"/>
  <c r="L50" s="1"/>
  <c r="L28" i="8"/>
  <c r="L31"/>
  <c r="L22"/>
  <c r="L26" i="4"/>
  <c r="B12" i="5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14" i="8"/>
  <c r="B15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11" i="4"/>
  <c r="B12" s="1"/>
  <c r="B13" s="1"/>
  <c r="B14" s="1"/>
  <c r="B15" s="1"/>
  <c r="B16" s="1"/>
  <c r="B17" s="1"/>
  <c r="B19"/>
  <c r="B20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J49" i="5"/>
  <c r="G15" i="10" s="1"/>
  <c r="G69" i="4"/>
  <c r="E12" i="10" s="1"/>
  <c r="H69" i="4"/>
  <c r="F12" i="10" s="1"/>
  <c r="I69" i="4"/>
  <c r="J52" i="5" s="1"/>
  <c r="I10" i="11"/>
  <c r="I21" s="1"/>
  <c r="M10"/>
  <c r="N10"/>
  <c r="O10"/>
  <c r="P10" s="1"/>
  <c r="Q10" s="1"/>
  <c r="C11"/>
  <c r="C12" s="1"/>
  <c r="C13" s="1"/>
  <c r="C14" s="1"/>
  <c r="C15" s="1"/>
  <c r="C16" s="1"/>
  <c r="C17" s="1"/>
  <c r="C18" s="1"/>
  <c r="C19" s="1"/>
  <c r="C20" s="1"/>
  <c r="I11"/>
  <c r="M11"/>
  <c r="N11"/>
  <c r="I12"/>
  <c r="M12"/>
  <c r="N12"/>
  <c r="I13"/>
  <c r="M13"/>
  <c r="N13"/>
  <c r="I14"/>
  <c r="M14"/>
  <c r="N14"/>
  <c r="I15"/>
  <c r="M15"/>
  <c r="N15"/>
  <c r="I16"/>
  <c r="M16"/>
  <c r="N16"/>
  <c r="I17"/>
  <c r="M17"/>
  <c r="N17"/>
  <c r="I18"/>
  <c r="M18"/>
  <c r="N18"/>
  <c r="I19"/>
  <c r="M19"/>
  <c r="M21" s="1"/>
  <c r="N19"/>
  <c r="I20"/>
  <c r="M20"/>
  <c r="N20"/>
  <c r="E21"/>
  <c r="F21"/>
  <c r="G21"/>
  <c r="H21"/>
  <c r="J21"/>
  <c r="I23"/>
  <c r="M23"/>
  <c r="A24"/>
  <c r="C24"/>
  <c r="C25"/>
  <c r="C26" s="1"/>
  <c r="C27" s="1"/>
  <c r="C28" s="1"/>
  <c r="C29" s="1"/>
  <c r="C30" s="1"/>
  <c r="C31" s="1"/>
  <c r="C32" s="1"/>
  <c r="C33" s="1"/>
  <c r="C34" s="1"/>
  <c r="I24"/>
  <c r="I25"/>
  <c r="I26"/>
  <c r="I27"/>
  <c r="I35" s="1"/>
  <c r="I28"/>
  <c r="A29"/>
  <c r="A31" s="1"/>
  <c r="A33" s="1"/>
  <c r="I29"/>
  <c r="I30"/>
  <c r="I31"/>
  <c r="I32"/>
  <c r="I34"/>
  <c r="E35"/>
  <c r="F35"/>
  <c r="G35"/>
  <c r="H35"/>
  <c r="J35"/>
  <c r="I37"/>
  <c r="K37"/>
  <c r="C38"/>
  <c r="C39"/>
  <c r="C40" s="1"/>
  <c r="C41" s="1"/>
  <c r="C42" s="1"/>
  <c r="C43" s="1"/>
  <c r="C44" s="1"/>
  <c r="C45" s="1"/>
  <c r="C46" s="1"/>
  <c r="C47" s="1"/>
  <c r="C48" s="1"/>
  <c r="I38"/>
  <c r="I49" s="1"/>
  <c r="A39"/>
  <c r="A40"/>
  <c r="A41" s="1"/>
  <c r="A43" s="1"/>
  <c r="A45" s="1"/>
  <c r="I39"/>
  <c r="K39" s="1"/>
  <c r="M37" s="1"/>
  <c r="I41"/>
  <c r="K41"/>
  <c r="I42"/>
  <c r="K42"/>
  <c r="I43"/>
  <c r="I44"/>
  <c r="H45"/>
  <c r="I46"/>
  <c r="I47"/>
  <c r="K47"/>
  <c r="I48"/>
  <c r="E49"/>
  <c r="F49"/>
  <c r="G49"/>
  <c r="J49"/>
  <c r="H40" i="4"/>
  <c r="I54" i="5" s="1"/>
  <c r="B43" i="4"/>
  <c r="L52"/>
  <c r="H53"/>
  <c r="I53" i="5" s="1"/>
  <c r="I53" i="4"/>
  <c r="G11" i="10" s="1"/>
  <c r="I12"/>
  <c r="F69" i="4"/>
  <c r="D12" i="10"/>
  <c r="G29" i="5"/>
  <c r="G50"/>
  <c r="D14" i="10" s="1"/>
  <c r="H29" i="5"/>
  <c r="K29" s="1"/>
  <c r="K50" s="1"/>
  <c r="H14" i="10" s="1"/>
  <c r="D32" i="5"/>
  <c r="D33"/>
  <c r="D34" s="1"/>
  <c r="D35" s="1"/>
  <c r="D36" s="1"/>
  <c r="D37" s="1"/>
  <c r="D38" s="1"/>
  <c r="D39" s="1"/>
  <c r="D40" s="1"/>
  <c r="D41" s="1"/>
  <c r="D42" s="1"/>
  <c r="D43" s="1"/>
  <c r="D44" s="1"/>
  <c r="D45"/>
  <c r="D46" s="1"/>
  <c r="D47" s="1"/>
  <c r="D48" s="1"/>
  <c r="G49"/>
  <c r="H49"/>
  <c r="I49"/>
  <c r="F15" i="10" s="1"/>
  <c r="S12" i="8"/>
  <c r="M12"/>
  <c r="AN12"/>
  <c r="AO12"/>
  <c r="AO13"/>
  <c r="M15"/>
  <c r="N15"/>
  <c r="R16"/>
  <c r="R17"/>
  <c r="R18"/>
  <c r="M23"/>
  <c r="N23"/>
  <c r="M24"/>
  <c r="N24"/>
  <c r="M25"/>
  <c r="N25"/>
  <c r="M26"/>
  <c r="N26"/>
  <c r="M29"/>
  <c r="N29"/>
  <c r="S30"/>
  <c r="M30"/>
  <c r="M31"/>
  <c r="N31"/>
  <c r="M32"/>
  <c r="N32"/>
  <c r="M33"/>
  <c r="N33"/>
  <c r="M34"/>
  <c r="N34"/>
  <c r="M36"/>
  <c r="N36"/>
  <c r="M37"/>
  <c r="N37"/>
  <c r="M39"/>
  <c r="N39"/>
  <c r="M40"/>
  <c r="N40"/>
  <c r="M43"/>
  <c r="N43"/>
  <c r="M44"/>
  <c r="N44"/>
  <c r="M45"/>
  <c r="N45"/>
  <c r="S46"/>
  <c r="M46"/>
  <c r="M47"/>
  <c r="N47"/>
  <c r="M48"/>
  <c r="N48"/>
  <c r="M51"/>
  <c r="N51"/>
  <c r="S52"/>
  <c r="M53"/>
  <c r="M56"/>
  <c r="N53"/>
  <c r="H55"/>
  <c r="D15" i="10"/>
  <c r="K40" i="4"/>
  <c r="L54" i="5"/>
  <c r="I40" i="4"/>
  <c r="G10" i="10"/>
  <c r="G40" i="4"/>
  <c r="H54" i="5"/>
  <c r="E10" i="10"/>
  <c r="L49" i="5"/>
  <c r="S28" i="8"/>
  <c r="K53" i="4"/>
  <c r="L53" i="5"/>
  <c r="L51" i="4"/>
  <c r="G52" i="5"/>
  <c r="L20" i="8"/>
  <c r="S23"/>
  <c r="L33"/>
  <c r="L32"/>
  <c r="E15" i="10"/>
  <c r="I45" i="11"/>
  <c r="H49"/>
  <c r="G54" i="5"/>
  <c r="D16" i="10"/>
  <c r="D14" i="15" s="1"/>
  <c r="G14" i="10"/>
  <c r="S16" i="8"/>
  <c r="L13"/>
  <c r="L38"/>
  <c r="K49" i="5"/>
  <c r="L44" i="8"/>
  <c r="I13" i="10"/>
  <c r="L21" i="8"/>
  <c r="L34"/>
  <c r="L14"/>
  <c r="S49"/>
  <c r="L49"/>
  <c r="L24"/>
  <c r="L18"/>
  <c r="S18"/>
  <c r="S27"/>
  <c r="L45"/>
  <c r="S45"/>
  <c r="I11" i="10"/>
  <c r="F11"/>
  <c r="J53" i="4"/>
  <c r="J54" i="5"/>
  <c r="I10" i="10"/>
  <c r="J40" i="4"/>
  <c r="H10" i="10" s="1"/>
  <c r="H50" i="5"/>
  <c r="M29"/>
  <c r="E13" i="10"/>
  <c r="S25" i="8"/>
  <c r="L19"/>
  <c r="K54" i="5"/>
  <c r="H52"/>
  <c r="L52"/>
  <c r="L55"/>
  <c r="J69" i="4"/>
  <c r="L43" i="8"/>
  <c r="N56"/>
  <c r="J55"/>
  <c r="S55"/>
  <c r="L55"/>
  <c r="G161" i="16" l="1"/>
  <c r="I161"/>
  <c r="K53"/>
  <c r="F161"/>
  <c r="H161"/>
  <c r="J135"/>
  <c r="J156" s="1"/>
  <c r="J161" s="1"/>
  <c r="M135" i="4"/>
  <c r="G161"/>
  <c r="I161"/>
  <c r="J161"/>
  <c r="K155"/>
  <c r="H156"/>
  <c r="H161" s="1"/>
  <c r="L156"/>
  <c r="M156" s="1"/>
  <c r="L69"/>
  <c r="H12" i="10"/>
  <c r="J12" s="1"/>
  <c r="K52" i="5"/>
  <c r="M52" s="1"/>
  <c r="I15" i="10"/>
  <c r="M49" i="5"/>
  <c r="M50"/>
  <c r="I14" i="10"/>
  <c r="J14" s="1"/>
  <c r="H13"/>
  <c r="J13" s="1"/>
  <c r="K51" i="5"/>
  <c r="M51" s="1"/>
  <c r="E14" i="10"/>
  <c r="H55" i="5"/>
  <c r="J10" i="10"/>
  <c r="H11"/>
  <c r="J11" s="1"/>
  <c r="K53" i="5"/>
  <c r="M53" s="1"/>
  <c r="L53" i="4"/>
  <c r="H15" i="10"/>
  <c r="H16" s="1"/>
  <c r="H14" i="15" s="1"/>
  <c r="F13" i="10"/>
  <c r="I51" i="5"/>
  <c r="M54"/>
  <c r="L40" i="4"/>
  <c r="G13" i="10"/>
  <c r="L39" i="8"/>
  <c r="I52" i="5"/>
  <c r="G12" i="10"/>
  <c r="F10"/>
  <c r="F16" s="1"/>
  <c r="F14" i="15" s="1"/>
  <c r="E11" i="10"/>
  <c r="E16" s="1"/>
  <c r="E14" i="15" s="1"/>
  <c r="J53" i="5"/>
  <c r="J55" s="1"/>
  <c r="S29" i="8"/>
  <c r="L15"/>
  <c r="M55" s="1"/>
  <c r="S35"/>
  <c r="S17"/>
  <c r="G16" i="10" l="1"/>
  <c r="G14" i="15" s="1"/>
  <c r="K161" i="4"/>
  <c r="M155"/>
  <c r="L161"/>
  <c r="M161" s="1"/>
  <c r="I55" i="5"/>
  <c r="K55"/>
  <c r="M55" s="1"/>
  <c r="I16" i="10"/>
  <c r="J15"/>
  <c r="I14" i="15" l="1"/>
  <c r="J14" s="1"/>
  <c r="J16" i="10"/>
</calcChain>
</file>

<file path=xl/sharedStrings.xml><?xml version="1.0" encoding="utf-8"?>
<sst xmlns="http://schemas.openxmlformats.org/spreadsheetml/2006/main" count="1502" uniqueCount="399">
  <si>
    <t>No.</t>
  </si>
  <si>
    <t>Wonogiri</t>
  </si>
  <si>
    <t xml:space="preserve"> </t>
  </si>
  <si>
    <t>Brebes</t>
  </si>
  <si>
    <t>BENDUNG</t>
  </si>
  <si>
    <t>Congkar</t>
  </si>
  <si>
    <t>Notog</t>
  </si>
  <si>
    <t>Pemalang</t>
  </si>
  <si>
    <t>Pekalongan</t>
  </si>
  <si>
    <t>Batang</t>
  </si>
  <si>
    <t>Kendal</t>
  </si>
  <si>
    <t>Juwero</t>
  </si>
  <si>
    <t>Semarang</t>
  </si>
  <si>
    <t>Jepara</t>
  </si>
  <si>
    <t>Demak</t>
  </si>
  <si>
    <t>Bang (Mijen )</t>
  </si>
  <si>
    <t>Magelang</t>
  </si>
  <si>
    <t>Tangsi</t>
  </si>
  <si>
    <t>Grobogan</t>
  </si>
  <si>
    <t>Tirto</t>
  </si>
  <si>
    <t>Rembang</t>
  </si>
  <si>
    <t>Babadan</t>
  </si>
  <si>
    <t>Blora</t>
  </si>
  <si>
    <t>Mursapa</t>
  </si>
  <si>
    <t>Kudus</t>
  </si>
  <si>
    <t>Logung</t>
  </si>
  <si>
    <t>Pati</t>
  </si>
  <si>
    <t>Widodaren</t>
  </si>
  <si>
    <t>Temon</t>
  </si>
  <si>
    <t>Klaten</t>
  </si>
  <si>
    <t>Kaligawe</t>
  </si>
  <si>
    <t>Karanganyar</t>
  </si>
  <si>
    <t>Boyolali</t>
  </si>
  <si>
    <t>Sragen</t>
  </si>
  <si>
    <t>Bonggo</t>
  </si>
  <si>
    <t>Parean</t>
  </si>
  <si>
    <t>Trani</t>
  </si>
  <si>
    <t>Dimoro</t>
  </si>
  <si>
    <t>Sukoharjo</t>
  </si>
  <si>
    <t>Grogol</t>
  </si>
  <si>
    <t>Purworejo</t>
  </si>
  <si>
    <t>Kebumen</t>
  </si>
  <si>
    <t>Pringtutul</t>
  </si>
  <si>
    <t>Watubarut</t>
  </si>
  <si>
    <t>Banjarnegara</t>
  </si>
  <si>
    <t>Wonosobo</t>
  </si>
  <si>
    <t>Pingit</t>
  </si>
  <si>
    <t>Temanggung</t>
  </si>
  <si>
    <t>Catgawen IV</t>
  </si>
  <si>
    <t>Banyumas</t>
  </si>
  <si>
    <t>Cilacap</t>
  </si>
  <si>
    <t xml:space="preserve">Sawah </t>
  </si>
  <si>
    <t>Irigasi</t>
  </si>
  <si>
    <t>(Ha)</t>
  </si>
  <si>
    <t>Q  INTAKE</t>
  </si>
  <si>
    <t>Kanan</t>
  </si>
  <si>
    <t>Kiri</t>
  </si>
  <si>
    <t>Q</t>
  </si>
  <si>
    <t>Sungai</t>
  </si>
  <si>
    <t>Kebutuhan</t>
  </si>
  <si>
    <t>Faktor</t>
  </si>
  <si>
    <t>K</t>
  </si>
  <si>
    <t>Limpas</t>
  </si>
  <si>
    <t>Pekatingan</t>
  </si>
  <si>
    <t>8=5+6+7</t>
  </si>
  <si>
    <t>Kaliwadas</t>
  </si>
  <si>
    <t>Pesantren Kletak</t>
  </si>
  <si>
    <t>Krompeng</t>
  </si>
  <si>
    <t>Asem Siketek</t>
  </si>
  <si>
    <t>Kejene</t>
  </si>
  <si>
    <t>0</t>
  </si>
  <si>
    <t>PANTAUAN  DEBIT PADA BENDUNG KONTROL POINT</t>
  </si>
  <si>
    <t>..</t>
  </si>
  <si>
    <t>I</t>
  </si>
  <si>
    <t>PEMALI COMAL</t>
  </si>
  <si>
    <t>II</t>
  </si>
  <si>
    <t>JRATUN</t>
  </si>
  <si>
    <t>III</t>
  </si>
  <si>
    <t>SELUNA</t>
  </si>
  <si>
    <t>IV</t>
  </si>
  <si>
    <t>BENGAWAN SOLO</t>
  </si>
  <si>
    <t>V</t>
  </si>
  <si>
    <t>PROBOLO</t>
  </si>
  <si>
    <t>VI</t>
  </si>
  <si>
    <t>SERAYU CITANDUY</t>
  </si>
  <si>
    <t>Kd.Dowo Kramat</t>
  </si>
  <si>
    <t>Tapak Menjangan</t>
  </si>
  <si>
    <t>Kedungasem</t>
  </si>
  <si>
    <t>Sojomerto</t>
  </si>
  <si>
    <t>Kedung Pengilon</t>
  </si>
  <si>
    <t>Kota Semarang</t>
  </si>
  <si>
    <t>Pucang Gading</t>
  </si>
  <si>
    <t>Jragung</t>
  </si>
  <si>
    <t>Glapan</t>
  </si>
  <si>
    <t>Dolok</t>
  </si>
  <si>
    <t>KABUPATEN/KOTA</t>
  </si>
  <si>
    <t>Purbalingga</t>
  </si>
  <si>
    <t>JUMLAH SELURUHNYA</t>
  </si>
  <si>
    <r>
      <t>(m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/dt).</t>
    </r>
  </si>
  <si>
    <t>Jaban</t>
  </si>
  <si>
    <t>Ploso Wareng</t>
  </si>
  <si>
    <t>Walikan</t>
  </si>
  <si>
    <t>Pepen</t>
  </si>
  <si>
    <t>Lemah Bang II</t>
  </si>
  <si>
    <t>Karag I</t>
  </si>
  <si>
    <t>Karag  II</t>
  </si>
  <si>
    <t>Siragas</t>
  </si>
  <si>
    <t>Kedung Gabel</t>
  </si>
  <si>
    <t>Galeh</t>
  </si>
  <si>
    <t>Badran</t>
  </si>
  <si>
    <t>Soropadan</t>
  </si>
  <si>
    <t>Colo Barat</t>
  </si>
  <si>
    <t>Colo Timur</t>
  </si>
  <si>
    <t>Bapang</t>
  </si>
  <si>
    <t>Wonotoro</t>
  </si>
  <si>
    <t>Garat I</t>
  </si>
  <si>
    <t>Baran</t>
  </si>
  <si>
    <t>Pundung</t>
  </si>
  <si>
    <t>Pakelan</t>
  </si>
  <si>
    <t>Watuleter</t>
  </si>
  <si>
    <t>Cangkring</t>
  </si>
  <si>
    <t>Sidomakmur</t>
  </si>
  <si>
    <t>Braholo</t>
  </si>
  <si>
    <t>Nglasem</t>
  </si>
  <si>
    <t>Menggok</t>
  </si>
  <si>
    <t>Sudangan</t>
  </si>
  <si>
    <t>Temantenan</t>
  </si>
  <si>
    <t>Jetis</t>
  </si>
  <si>
    <t>Kepoh</t>
  </si>
  <si>
    <t>Kasihan II</t>
  </si>
  <si>
    <t>JUMLAH  V</t>
  </si>
  <si>
    <t>JUMLAH   I</t>
  </si>
  <si>
    <t>JUMLAH   II</t>
  </si>
  <si>
    <t>JUMLAH   III</t>
  </si>
  <si>
    <t>SERCIT</t>
  </si>
  <si>
    <t xml:space="preserve">Colo </t>
  </si>
  <si>
    <t>Jumeneng</t>
  </si>
  <si>
    <t>Nyaen</t>
  </si>
  <si>
    <t>Jumlah</t>
  </si>
  <si>
    <t>Jumlah Total</t>
  </si>
  <si>
    <t xml:space="preserve">Sukoharjo cs (5) </t>
  </si>
  <si>
    <t>BALAI PSDA PEMALI COMAL, JRAGUNG TUNTANG DAN SERANG LUSI JUANA</t>
  </si>
  <si>
    <t>SERANG LUSI JUANA</t>
  </si>
  <si>
    <t>Sentul</t>
  </si>
  <si>
    <t>Plumbon</t>
  </si>
  <si>
    <t>Senjoyo (Ajiawur)</t>
  </si>
  <si>
    <t>Kalongan</t>
  </si>
  <si>
    <t>Jetu</t>
  </si>
  <si>
    <t>Medani</t>
  </si>
  <si>
    <t>Kedungsapen</t>
  </si>
  <si>
    <t>Kedungwaru</t>
  </si>
  <si>
    <t>Siwayut</t>
  </si>
  <si>
    <t>Jajar</t>
  </si>
  <si>
    <t>Suplesi</t>
  </si>
  <si>
    <t>Sidopangus</t>
  </si>
  <si>
    <t xml:space="preserve">Tritis </t>
  </si>
  <si>
    <t>Ngasem</t>
  </si>
  <si>
    <t>Faktor K</t>
  </si>
  <si>
    <t>Rata-rata</t>
  </si>
  <si>
    <t>REKAP PANTAUAN  DEBIT BENDUNG KONTROL POINT</t>
  </si>
  <si>
    <t>Gisik</t>
  </si>
  <si>
    <t>Colo</t>
  </si>
  <si>
    <t>Kr.Anyar</t>
  </si>
  <si>
    <t>Kedung Putri</t>
  </si>
  <si>
    <t>Boro</t>
  </si>
  <si>
    <t>Pager/Tlatar</t>
  </si>
  <si>
    <t>Sudikampir</t>
  </si>
  <si>
    <t>Padurekso</t>
  </si>
  <si>
    <t>Munggur</t>
  </si>
  <si>
    <t>TOLERANSI</t>
  </si>
  <si>
    <t>REALISASI</t>
  </si>
  <si>
    <t>Bang Wedung 3</t>
  </si>
  <si>
    <t>Mantren</t>
  </si>
  <si>
    <t>Brajan</t>
  </si>
  <si>
    <t>Glodok</t>
  </si>
  <si>
    <t>Bakalan</t>
  </si>
  <si>
    <t xml:space="preserve">Kedung Boyo </t>
  </si>
  <si>
    <t>KETERANGAN</t>
  </si>
  <si>
    <t xml:space="preserve">   Faktor K  =  0.5 s/d 0.7    -----&gt;   Giliran ( Potensi kekeringan)</t>
  </si>
  <si>
    <t xml:space="preserve">   Faktor K  &lt;  0.3               ------&gt;    Sangat Rawan kekeringan.</t>
  </si>
  <si>
    <t xml:space="preserve">   Faktor K  =   0.3 s/d 0.5    ----&gt;    Rawan kekeringan.</t>
  </si>
  <si>
    <t xml:space="preserve">   Faktor K  &gt;  0.7                ------&gt;   Aman</t>
  </si>
  <si>
    <t>Tidak ada data</t>
  </si>
  <si>
    <t>Suplesi air hujan</t>
  </si>
  <si>
    <t xml:space="preserve">MINGGU   ke   IV    ( Tgl.  26  Januari  s/d   01  Pebruari  2009 )  </t>
  </si>
  <si>
    <t>Areal</t>
  </si>
  <si>
    <t>Butuh air/l/Ha</t>
  </si>
  <si>
    <t>1 Hari</t>
  </si>
  <si>
    <t>Kebutuhan 1 hari air (liter)</t>
  </si>
  <si>
    <t>Kebutuhan 1 hari air (m3)</t>
  </si>
  <si>
    <t>Mejagong</t>
  </si>
  <si>
    <t>Pesayangan</t>
  </si>
  <si>
    <t>Sidapurna</t>
  </si>
  <si>
    <t>Gondang</t>
  </si>
  <si>
    <t>Lenggor</t>
  </si>
  <si>
    <t>Pkl. Pemalang</t>
  </si>
  <si>
    <t>Tegal</t>
  </si>
  <si>
    <t>Tegal Brebes</t>
  </si>
  <si>
    <t>Kota Tegal</t>
  </si>
  <si>
    <t>Kab.Tegal &amp; Brebes</t>
  </si>
  <si>
    <t>Beji</t>
  </si>
  <si>
    <t>Kab. Brebes</t>
  </si>
  <si>
    <t>Kemaron</t>
  </si>
  <si>
    <t>Notog/P. Bawah</t>
  </si>
  <si>
    <t>BENDUNG/DI</t>
  </si>
  <si>
    <t>Gangsa/G. Lumingser</t>
  </si>
  <si>
    <t>Krompeng/Kupang</t>
  </si>
  <si>
    <t xml:space="preserve">Serayu            </t>
  </si>
  <si>
    <t xml:space="preserve">Tajum              </t>
  </si>
  <si>
    <t xml:space="preserve">Manganti        </t>
  </si>
  <si>
    <t xml:space="preserve">Singomerto    </t>
  </si>
  <si>
    <t xml:space="preserve">Andongbang  </t>
  </si>
  <si>
    <t xml:space="preserve">Arca               </t>
  </si>
  <si>
    <t xml:space="preserve">Krenceng      </t>
  </si>
  <si>
    <t>Pribadi</t>
  </si>
  <si>
    <t>Bodag</t>
  </si>
  <si>
    <t xml:space="preserve">Kebasen        </t>
  </si>
  <si>
    <t xml:space="preserve">Cijalu           </t>
  </si>
  <si>
    <t xml:space="preserve">Kalisapi    </t>
  </si>
  <si>
    <t>Piasa</t>
  </si>
  <si>
    <t>Cieleumeuh</t>
  </si>
  <si>
    <t>Buniayu</t>
  </si>
  <si>
    <t>Parakan Kidang</t>
  </si>
  <si>
    <t xml:space="preserve">Banjarcahyana  </t>
  </si>
  <si>
    <t>Sukowati</t>
  </si>
  <si>
    <t>Brondong</t>
  </si>
  <si>
    <t>Sungapan</t>
  </si>
  <si>
    <t>Kab. Pekalongan</t>
  </si>
  <si>
    <t>Brebes - Cirebon</t>
  </si>
  <si>
    <t>Cisadap</t>
  </si>
  <si>
    <t>Nambo</t>
  </si>
  <si>
    <t>Cibendung</t>
  </si>
  <si>
    <t>Kab/Kota Pekalongan</t>
  </si>
  <si>
    <t>Kab. Tegal</t>
  </si>
  <si>
    <t>Dukuhjati</t>
  </si>
  <si>
    <t>Cipero</t>
  </si>
  <si>
    <t>Sedadi</t>
  </si>
  <si>
    <t>Klambu</t>
  </si>
  <si>
    <t xml:space="preserve">Banjaran </t>
  </si>
  <si>
    <t>PANTAUAN  DEBIT PADA BENDUNG - BENDUNG</t>
  </si>
  <si>
    <t>Pejengkolan SIWT</t>
  </si>
  <si>
    <t>Pejengkolan SIWB</t>
  </si>
  <si>
    <t>Bedegolan</t>
  </si>
  <si>
    <t>Cawitali</t>
  </si>
  <si>
    <t>Gunung maling</t>
  </si>
  <si>
    <t xml:space="preserve">Sukoharjo </t>
  </si>
  <si>
    <t>Danawarih</t>
  </si>
  <si>
    <t>Dwi Cupaksari</t>
  </si>
  <si>
    <t xml:space="preserve"> Kupang</t>
  </si>
  <si>
    <t xml:space="preserve"> Babakan</t>
  </si>
  <si>
    <t xml:space="preserve"> Kabuyutan</t>
  </si>
  <si>
    <t xml:space="preserve"> Gung</t>
  </si>
  <si>
    <t xml:space="preserve"> Rambut</t>
  </si>
  <si>
    <t xml:space="preserve"> Kumisik</t>
  </si>
  <si>
    <t>Kramat</t>
  </si>
  <si>
    <t>SUNGAI</t>
  </si>
  <si>
    <t>Kupang</t>
  </si>
  <si>
    <t>Sengkarang</t>
  </si>
  <si>
    <t>Pemali</t>
  </si>
  <si>
    <t>Genteng</t>
  </si>
  <si>
    <t>Kalisapi</t>
  </si>
  <si>
    <t>KAB/ KOTA</t>
  </si>
  <si>
    <t>Keb</t>
  </si>
  <si>
    <t>KAB  /  KOTA</t>
  </si>
  <si>
    <t>Umbul Tlatar</t>
  </si>
  <si>
    <t>Jlamprang</t>
  </si>
  <si>
    <t xml:space="preserve"> Comal</t>
  </si>
  <si>
    <t xml:space="preserve"> Paingan</t>
  </si>
  <si>
    <t xml:space="preserve"> Waluh</t>
  </si>
  <si>
    <t xml:space="preserve"> jengkelok</t>
  </si>
  <si>
    <t xml:space="preserve"> Cacaban west</t>
  </si>
  <si>
    <t xml:space="preserve"> Sambong</t>
  </si>
  <si>
    <t xml:space="preserve"> Welo</t>
  </si>
  <si>
    <t xml:space="preserve"> Sengkarang</t>
  </si>
  <si>
    <t xml:space="preserve"> Boro</t>
  </si>
  <si>
    <t xml:space="preserve"> Kemiri</t>
  </si>
  <si>
    <t xml:space="preserve"> Gangsa</t>
  </si>
  <si>
    <t xml:space="preserve"> Gintung</t>
  </si>
  <si>
    <t xml:space="preserve"> Gondang</t>
  </si>
  <si>
    <t xml:space="preserve"> Pagerwangi</t>
  </si>
  <si>
    <t xml:space="preserve"> Pagerayu</t>
  </si>
  <si>
    <t xml:space="preserve"> Krupuk</t>
  </si>
  <si>
    <t xml:space="preserve"> Erang</t>
  </si>
  <si>
    <t xml:space="preserve"> Kuto</t>
  </si>
  <si>
    <t xml:space="preserve"> Bodri</t>
  </si>
  <si>
    <t xml:space="preserve"> Blukar</t>
  </si>
  <si>
    <t xml:space="preserve"> Blorong</t>
  </si>
  <si>
    <t xml:space="preserve"> Plumbon</t>
  </si>
  <si>
    <t xml:space="preserve"> Babon</t>
  </si>
  <si>
    <t xml:space="preserve"> Jragung</t>
  </si>
  <si>
    <t xml:space="preserve"> Tuntang</t>
  </si>
  <si>
    <t xml:space="preserve"> Senjoyo</t>
  </si>
  <si>
    <t xml:space="preserve"> Pangus</t>
  </si>
  <si>
    <t xml:space="preserve"> Jajar</t>
  </si>
  <si>
    <t xml:space="preserve"> Bakalan</t>
  </si>
  <si>
    <t xml:space="preserve"> Gelis</t>
  </si>
  <si>
    <t xml:space="preserve"> Serang</t>
  </si>
  <si>
    <t xml:space="preserve"> Randugunting</t>
  </si>
  <si>
    <t xml:space="preserve"> Kramat</t>
  </si>
  <si>
    <t xml:space="preserve"> Kedungwaru</t>
  </si>
  <si>
    <t xml:space="preserve"> Logung</t>
  </si>
  <si>
    <t xml:space="preserve"> Siwayut</t>
  </si>
  <si>
    <t xml:space="preserve"> Widodaren</t>
  </si>
  <si>
    <t xml:space="preserve"> Sentul</t>
  </si>
  <si>
    <t xml:space="preserve"> Serang / K. Lusi</t>
  </si>
  <si>
    <t xml:space="preserve"> Siwaluh</t>
  </si>
  <si>
    <t xml:space="preserve"> Bengw Solo</t>
  </si>
  <si>
    <t xml:space="preserve"> Kaligawe</t>
  </si>
  <si>
    <t xml:space="preserve"> Jebol</t>
  </si>
  <si>
    <t xml:space="preserve"> Pusur</t>
  </si>
  <si>
    <t xml:space="preserve"> Jlantah</t>
  </si>
  <si>
    <t xml:space="preserve"> Temon</t>
  </si>
  <si>
    <t xml:space="preserve"> Walikan</t>
  </si>
  <si>
    <t xml:space="preserve"> Bangsri</t>
  </si>
  <si>
    <t xml:space="preserve"> samin'</t>
  </si>
  <si>
    <t xml:space="preserve"> Latak</t>
  </si>
  <si>
    <t xml:space="preserve"> Cemoro</t>
  </si>
  <si>
    <t xml:space="preserve"> Gandul</t>
  </si>
  <si>
    <t xml:space="preserve"> Larangan</t>
  </si>
  <si>
    <t xml:space="preserve"> Tempel</t>
  </si>
  <si>
    <t xml:space="preserve"> Andong</t>
  </si>
  <si>
    <t xml:space="preserve"> Butak</t>
  </si>
  <si>
    <t xml:space="preserve"> Pepe</t>
  </si>
  <si>
    <t xml:space="preserve"> Legok</t>
  </si>
  <si>
    <t xml:space="preserve"> Kumpul</t>
  </si>
  <si>
    <t xml:space="preserve"> Kenatan</t>
  </si>
  <si>
    <t xml:space="preserve"> Sragen</t>
  </si>
  <si>
    <t xml:space="preserve"> Jamplang</t>
  </si>
  <si>
    <t xml:space="preserve"> tangsi</t>
  </si>
  <si>
    <t xml:space="preserve"> Butuh</t>
  </si>
  <si>
    <t xml:space="preserve"> Bogowonto</t>
  </si>
  <si>
    <t xml:space="preserve"> Pringtutul</t>
  </si>
  <si>
    <t xml:space="preserve"> Karag</t>
  </si>
  <si>
    <t xml:space="preserve"> Kemit</t>
  </si>
  <si>
    <t xml:space="preserve"> Bedegolan</t>
  </si>
  <si>
    <t xml:space="preserve"> Badegolan</t>
  </si>
  <si>
    <t xml:space="preserve"> Serayu</t>
  </si>
  <si>
    <t xml:space="preserve"> Datar</t>
  </si>
  <si>
    <t xml:space="preserve"> Galeh</t>
  </si>
  <si>
    <t xml:space="preserve"> Progo</t>
  </si>
  <si>
    <t xml:space="preserve"> Elo</t>
  </si>
  <si>
    <t xml:space="preserve"> Tipar</t>
  </si>
  <si>
    <t xml:space="preserve"> Citanduy</t>
  </si>
  <si>
    <t xml:space="preserve"> Banjaran</t>
  </si>
  <si>
    <t xml:space="preserve"> Prukut</t>
  </si>
  <si>
    <t xml:space="preserve"> Pelus</t>
  </si>
  <si>
    <t xml:space="preserve"> Kuncup</t>
  </si>
  <si>
    <t xml:space="preserve"> Jompo</t>
  </si>
  <si>
    <t xml:space="preserve"> Borag</t>
  </si>
  <si>
    <t xml:space="preserve"> Cijalu</t>
  </si>
  <si>
    <t xml:space="preserve"> Piasa</t>
  </si>
  <si>
    <t xml:space="preserve"> Cilemeuh</t>
  </si>
  <si>
    <t xml:space="preserve"> Ijo</t>
  </si>
  <si>
    <t>JUMLAH</t>
  </si>
  <si>
    <t>TAHUN</t>
  </si>
  <si>
    <t xml:space="preserve">PADA  PUNCAK MUSIM KEMARAU PERTAHUN SE JAWA TENGAH </t>
  </si>
  <si>
    <t>2010 / September</t>
  </si>
  <si>
    <t>2011 / september</t>
  </si>
  <si>
    <t>2012 / september</t>
  </si>
  <si>
    <t>Dumpil</t>
  </si>
  <si>
    <t>Lusi</t>
  </si>
  <si>
    <t>2014 / september</t>
  </si>
  <si>
    <t>2013 /  September</t>
  </si>
  <si>
    <t xml:space="preserve">   </t>
  </si>
  <si>
    <r>
      <t>(m</t>
    </r>
    <r>
      <rPr>
        <b/>
        <vertAlign val="superscript"/>
        <sz val="12"/>
        <rFont val="Calibri"/>
        <family val="2"/>
      </rPr>
      <t>3</t>
    </r>
    <r>
      <rPr>
        <b/>
        <sz val="12"/>
        <rFont val="Calibri"/>
        <family val="2"/>
      </rPr>
      <t>/dt).</t>
    </r>
  </si>
  <si>
    <r>
      <t>(m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/dt).</t>
    </r>
  </si>
  <si>
    <r>
      <t>(m</t>
    </r>
    <r>
      <rPr>
        <vertAlign val="superscript"/>
        <sz val="12"/>
        <rFont val="Calibri"/>
        <family val="2"/>
      </rPr>
      <t>3/</t>
    </r>
    <r>
      <rPr>
        <sz val="12"/>
        <rFont val="Calibri"/>
        <family val="2"/>
      </rPr>
      <t>dt).</t>
    </r>
  </si>
  <si>
    <r>
      <t>(m</t>
    </r>
    <r>
      <rPr>
        <b/>
        <vertAlign val="superscript"/>
        <sz val="12"/>
        <rFont val="Calibri"/>
        <family val="2"/>
      </rPr>
      <t>3</t>
    </r>
    <r>
      <rPr>
        <b/>
        <sz val="12"/>
        <rFont val="Calibri"/>
        <family val="2"/>
      </rPr>
      <t>/dt).</t>
    </r>
  </si>
  <si>
    <r>
      <t>(m</t>
    </r>
    <r>
      <rPr>
        <b/>
        <vertAlign val="superscript"/>
        <sz val="12"/>
        <color indexed="9"/>
        <rFont val="Calibri"/>
        <family val="2"/>
      </rPr>
      <t>3</t>
    </r>
    <r>
      <rPr>
        <b/>
        <sz val="12"/>
        <color indexed="9"/>
        <rFont val="Calibri"/>
        <family val="2"/>
      </rPr>
      <t>/dt).</t>
    </r>
  </si>
  <si>
    <t>REKAP PANTAUAN DEBIT BENDUNG KONTROL POINT</t>
  </si>
  <si>
    <r>
      <t>(m</t>
    </r>
    <r>
      <rPr>
        <b/>
        <vertAlign val="superscript"/>
        <sz val="12"/>
        <color indexed="9"/>
        <rFont val="Calibri"/>
        <family val="2"/>
      </rPr>
      <t>3</t>
    </r>
    <r>
      <rPr>
        <b/>
        <sz val="12"/>
        <color indexed="9"/>
        <rFont val="Calibri"/>
        <family val="2"/>
      </rPr>
      <t>/dt).</t>
    </r>
  </si>
  <si>
    <t xml:space="preserve"> Naruan</t>
  </si>
  <si>
    <t xml:space="preserve">   Faktor K  &gt;  0.7</t>
  </si>
  <si>
    <t xml:space="preserve">   Faktor K  =  0.5 s/d 0.7</t>
  </si>
  <si>
    <t xml:space="preserve">   Faktor K  =   0.3 s/d 0.5</t>
  </si>
  <si>
    <t xml:space="preserve">   Faktor K  &lt;  0.3</t>
  </si>
  <si>
    <t>Aman</t>
  </si>
  <si>
    <t>Giliran (Potensi Rawan Kekeringan)</t>
  </si>
  <si>
    <t>Rawan Kekeringan</t>
  </si>
  <si>
    <t>Sangat Rawan Kekeringan</t>
  </si>
  <si>
    <t>------------------&gt;</t>
  </si>
  <si>
    <t>Sudah 12 Oktober 2015</t>
  </si>
  <si>
    <t>Sidorejo+Lanang</t>
  </si>
  <si>
    <t>Sudah 19 - 25 Oktober 2015</t>
  </si>
  <si>
    <t>Probolo Sudah 26 - 1 November</t>
  </si>
  <si>
    <t>Sudah 20 - 26 Oktober 2015</t>
  </si>
  <si>
    <t>Sudah 27 - 2 November 2015</t>
  </si>
  <si>
    <t>2015 / Desember</t>
  </si>
  <si>
    <t>BALAI PU SDA TARU PEMALI COMAL, BODRI KUTHO DAN SERANG LUSI JUANA</t>
  </si>
  <si>
    <t>BODRI KUTHO</t>
  </si>
  <si>
    <t>BALAI PU SDA TARU PROBOLO DAN BALAI PU SDA TARU SERCIT</t>
  </si>
  <si>
    <t>BALAI PU SDA TARU BENGAWAN SOLO</t>
  </si>
  <si>
    <t xml:space="preserve">PER BALAI PU SDA   TARU  SE JAWA TENGAH </t>
  </si>
  <si>
    <t>BALAI PU SDA TARU</t>
  </si>
  <si>
    <t>BODRI  KUTO</t>
  </si>
  <si>
    <t>Pengeringan</t>
  </si>
  <si>
    <t xml:space="preserve">MINGGU ke IV  ( Tgl. 16 Januari 2018 s/d  22  Januari  2018 )  </t>
  </si>
  <si>
    <t xml:space="preserve">MINGGU ke IV  ( Tgl. 16 JANUARI   S / D 22 JANUARI  2017 )  </t>
  </si>
  <si>
    <t>DINAS PEKERJAAN UMUM SUMBER DAYA AIR DAN PENATAAN RUANG PROVINSI JAWA TENGAH</t>
  </si>
</sst>
</file>

<file path=xl/styles.xml><?xml version="1.0" encoding="utf-8"?>
<styleSheet xmlns="http://schemas.openxmlformats.org/spreadsheetml/2006/main">
  <numFmts count="10">
    <numFmt numFmtId="41" formatCode="_(* #,##0_);_(* \(#,##0\);_(* &quot;-&quot;_);_(@_)"/>
    <numFmt numFmtId="43" formatCode="_(* #,##0.00_);_(* \(#,##0.00\);_(* &quot;-&quot;??_);_(@_)"/>
    <numFmt numFmtId="176" formatCode="_(* #,##0.000_);_(* \(#,##0.000\);_(* &quot;-&quot;??_);_(@_)"/>
    <numFmt numFmtId="177" formatCode="0.000"/>
    <numFmt numFmtId="178" formatCode="_(* #,##0.0_);_(* \(#,##0.0\);_(* &quot;-&quot;??_);_(@_)"/>
    <numFmt numFmtId="179" formatCode="_(* #,##0_);_(* \(#,##0\);_(* &quot;-&quot;??_);_(@_)"/>
    <numFmt numFmtId="180" formatCode="_(* #,##0.00_);_(* \(#,##0.00\);_(* &quot;-&quot;_);_(@_)"/>
    <numFmt numFmtId="181" formatCode="_(* #,##0.000_);_(* \(#,##0.000\);_(* &quot;-&quot;_);_(@_)"/>
    <numFmt numFmtId="182" formatCode="_(* #,##0.00_);_(* \(#,##0.00\);_(* \-??_);_(@_)"/>
    <numFmt numFmtId="183" formatCode="_(* #,##0_);_(* \(#,##0\);_(* \-??_);_(@_)"/>
  </numFmts>
  <fonts count="4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Black"/>
      <family val="2"/>
    </font>
    <font>
      <b/>
      <sz val="16"/>
      <name val="Lucida Handwriting"/>
      <family val="4"/>
    </font>
    <font>
      <sz val="8"/>
      <name val="Arial"/>
      <family val="2"/>
    </font>
    <font>
      <b/>
      <vertAlign val="superscript"/>
      <sz val="12"/>
      <name val="Arial"/>
      <family val="2"/>
    </font>
    <font>
      <b/>
      <sz val="18"/>
      <name val="Lucida Handwriting"/>
      <family val="4"/>
    </font>
    <font>
      <b/>
      <sz val="18"/>
      <name val="Arial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sz val="14"/>
      <name val="Arial Black"/>
      <family val="2"/>
    </font>
    <font>
      <sz val="9"/>
      <name val="Arial"/>
      <family val="2"/>
    </font>
    <font>
      <b/>
      <sz val="9"/>
      <name val="Antique Olive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Script MT Bold"/>
      <family val="4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2"/>
      <color indexed="9"/>
      <name val="Calibri"/>
      <family val="2"/>
    </font>
    <font>
      <b/>
      <vertAlign val="superscript"/>
      <sz val="12"/>
      <color indexed="9"/>
      <name val="Calibri"/>
      <family val="2"/>
    </font>
    <font>
      <b/>
      <vertAlign val="superscript"/>
      <sz val="12"/>
      <color indexed="9"/>
      <name val="Calibri"/>
      <family val="2"/>
    </font>
    <font>
      <b/>
      <sz val="12"/>
      <color indexed="9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name val="Lucida Handwriting"/>
      <family val="4"/>
    </font>
  </fonts>
  <fills count="29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darkDown"/>
    </fill>
    <fill>
      <patternFill patternType="mediumGray"/>
    </fill>
    <fill>
      <patternFill patternType="lightVertical"/>
    </fill>
    <fill>
      <patternFill patternType="lightHorizontal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lightHorizontal">
        <bgColor rgb="FFFFC000"/>
      </patternFill>
    </fill>
    <fill>
      <patternFill patternType="lightVertical">
        <bgColor rgb="FFFFFF00"/>
      </patternFill>
    </fill>
    <fill>
      <patternFill patternType="mediumGray">
        <bgColor rgb="FFFF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76" fontId="2" fillId="0" borderId="2" xfId="1" applyNumberFormat="1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76" fontId="2" fillId="0" borderId="6" xfId="1" applyNumberFormat="1" applyFont="1" applyBorder="1"/>
    <xf numFmtId="176" fontId="2" fillId="0" borderId="5" xfId="1" applyNumberFormat="1" applyFont="1" applyBorder="1"/>
    <xf numFmtId="179" fontId="2" fillId="0" borderId="2" xfId="1" applyNumberFormat="1" applyFont="1" applyBorder="1"/>
    <xf numFmtId="179" fontId="2" fillId="0" borderId="5" xfId="1" applyNumberFormat="1" applyFont="1" applyBorder="1"/>
    <xf numFmtId="0" fontId="2" fillId="0" borderId="7" xfId="0" applyFont="1" applyBorder="1" applyAlignment="1">
      <alignment horizontal="center"/>
    </xf>
    <xf numFmtId="176" fontId="2" fillId="0" borderId="8" xfId="1" applyNumberFormat="1" applyFont="1" applyBorder="1"/>
    <xf numFmtId="0" fontId="2" fillId="0" borderId="8" xfId="0" applyFont="1" applyBorder="1" applyAlignment="1">
      <alignment horizontal="center"/>
    </xf>
    <xf numFmtId="179" fontId="2" fillId="0" borderId="8" xfId="1" applyNumberFormat="1" applyFont="1" applyBorder="1"/>
    <xf numFmtId="179" fontId="2" fillId="0" borderId="6" xfId="1" applyNumberFormat="1" applyFont="1" applyBorder="1"/>
    <xf numFmtId="0" fontId="2" fillId="0" borderId="7" xfId="0" applyFont="1" applyBorder="1"/>
    <xf numFmtId="179" fontId="2" fillId="0" borderId="7" xfId="1" applyNumberFormat="1" applyFont="1" applyBorder="1"/>
    <xf numFmtId="0" fontId="3" fillId="0" borderId="9" xfId="0" applyFont="1" applyBorder="1" applyAlignment="1">
      <alignment horizontal="center"/>
    </xf>
    <xf numFmtId="0" fontId="7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43" fontId="2" fillId="0" borderId="0" xfId="1" applyFont="1"/>
    <xf numFmtId="0" fontId="2" fillId="0" borderId="18" xfId="0" applyFont="1" applyBorder="1"/>
    <xf numFmtId="179" fontId="2" fillId="0" borderId="18" xfId="1" applyNumberFormat="1" applyFont="1" applyBorder="1"/>
    <xf numFmtId="176" fontId="2" fillId="0" borderId="2" xfId="1" applyNumberFormat="1" applyFont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76" fontId="2" fillId="0" borderId="2" xfId="1" quotePrefix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4" fillId="0" borderId="0" xfId="1" quotePrefix="1" applyFont="1" applyBorder="1" applyAlignment="1">
      <alignment horizontal="center"/>
    </xf>
    <xf numFmtId="43" fontId="2" fillId="0" borderId="0" xfId="1" quotePrefix="1" applyFont="1" applyBorder="1" applyAlignment="1">
      <alignment horizontal="center"/>
    </xf>
    <xf numFmtId="179" fontId="2" fillId="0" borderId="2" xfId="0" applyNumberFormat="1" applyFont="1" applyBorder="1"/>
    <xf numFmtId="0" fontId="2" fillId="0" borderId="19" xfId="0" applyFont="1" applyBorder="1" applyAlignment="1">
      <alignment horizontal="center"/>
    </xf>
    <xf numFmtId="176" fontId="2" fillId="0" borderId="20" xfId="1" applyNumberFormat="1" applyFont="1" applyBorder="1"/>
    <xf numFmtId="179" fontId="2" fillId="0" borderId="20" xfId="1" applyNumberFormat="1" applyFont="1" applyBorder="1"/>
    <xf numFmtId="179" fontId="2" fillId="0" borderId="17" xfId="1" applyNumberFormat="1" applyFont="1" applyBorder="1"/>
    <xf numFmtId="179" fontId="2" fillId="0" borderId="0" xfId="1" applyNumberFormat="1" applyFont="1" applyBorder="1"/>
    <xf numFmtId="179" fontId="2" fillId="0" borderId="0" xfId="0" applyNumberFormat="1" applyFont="1" applyBorder="1"/>
    <xf numFmtId="0" fontId="2" fillId="0" borderId="21" xfId="0" applyFont="1" applyBorder="1" applyAlignment="1">
      <alignment horizontal="center"/>
    </xf>
    <xf numFmtId="43" fontId="2" fillId="0" borderId="11" xfId="1" applyFont="1" applyBorder="1" applyAlignment="1"/>
    <xf numFmtId="176" fontId="2" fillId="0" borderId="0" xfId="1" quotePrefix="1" applyNumberFormat="1" applyFont="1" applyBorder="1" applyAlignment="1">
      <alignment horizontal="center"/>
    </xf>
    <xf numFmtId="176" fontId="2" fillId="0" borderId="6" xfId="1" quotePrefix="1" applyNumberFormat="1" applyFont="1" applyBorder="1" applyAlignment="1">
      <alignment horizontal="center"/>
    </xf>
    <xf numFmtId="176" fontId="2" fillId="0" borderId="6" xfId="1" applyNumberFormat="1" applyFont="1" applyBorder="1" applyAlignment="1">
      <alignment horizontal="center"/>
    </xf>
    <xf numFmtId="176" fontId="2" fillId="0" borderId="7" xfId="1" quotePrefix="1" applyNumberFormat="1" applyFont="1" applyBorder="1" applyAlignment="1">
      <alignment horizontal="center"/>
    </xf>
    <xf numFmtId="176" fontId="2" fillId="0" borderId="8" xfId="1" applyNumberFormat="1" applyFont="1" applyBorder="1" applyAlignment="1">
      <alignment horizontal="center"/>
    </xf>
    <xf numFmtId="176" fontId="0" fillId="0" borderId="0" xfId="1" applyNumberFormat="1" applyFont="1"/>
    <xf numFmtId="179" fontId="8" fillId="0" borderId="8" xfId="1" applyNumberFormat="1" applyFont="1" applyBorder="1"/>
    <xf numFmtId="179" fontId="2" fillId="0" borderId="17" xfId="1" applyNumberFormat="1" applyFont="1" applyBorder="1" applyAlignment="1">
      <alignment horizontal="center"/>
    </xf>
    <xf numFmtId="176" fontId="2" fillId="0" borderId="17" xfId="1" quotePrefix="1" applyNumberFormat="1" applyFont="1" applyBorder="1" applyAlignment="1">
      <alignment horizontal="center"/>
    </xf>
    <xf numFmtId="176" fontId="2" fillId="0" borderId="5" xfId="1" quotePrefix="1" applyNumberFormat="1" applyFont="1" applyBorder="1" applyAlignment="1">
      <alignment horizontal="center"/>
    </xf>
    <xf numFmtId="178" fontId="0" fillId="0" borderId="0" xfId="1" applyNumberFormat="1" applyFont="1"/>
    <xf numFmtId="176" fontId="2" fillId="0" borderId="20" xfId="1" quotePrefix="1" applyNumberFormat="1" applyFont="1" applyBorder="1" applyAlignment="1">
      <alignment horizontal="center"/>
    </xf>
    <xf numFmtId="177" fontId="7" fillId="0" borderId="0" xfId="0" applyNumberFormat="1" applyFont="1"/>
    <xf numFmtId="0" fontId="3" fillId="0" borderId="0" xfId="0" applyFont="1" applyAlignment="1">
      <alignment horizontal="right"/>
    </xf>
    <xf numFmtId="43" fontId="3" fillId="0" borderId="0" xfId="0" applyNumberFormat="1" applyFont="1"/>
    <xf numFmtId="176" fontId="2" fillId="0" borderId="5" xfId="1" applyNumberFormat="1" applyFont="1" applyBorder="1" applyAlignment="1"/>
    <xf numFmtId="176" fontId="2" fillId="0" borderId="2" xfId="1" applyNumberFormat="1" applyFont="1" applyBorder="1" applyAlignment="1"/>
    <xf numFmtId="43" fontId="2" fillId="0" borderId="0" xfId="1" quotePrefix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left"/>
    </xf>
    <xf numFmtId="43" fontId="2" fillId="0" borderId="0" xfId="1" quotePrefix="1" applyNumberFormat="1" applyFont="1" applyBorder="1" applyAlignment="1">
      <alignment horizontal="left"/>
    </xf>
    <xf numFmtId="176" fontId="2" fillId="0" borderId="0" xfId="1" applyNumberFormat="1" applyFont="1" applyBorder="1" applyAlignment="1">
      <alignment horizontal="left"/>
    </xf>
    <xf numFmtId="178" fontId="2" fillId="0" borderId="0" xfId="1" quotePrefix="1" applyNumberFormat="1" applyFont="1" applyBorder="1" applyAlignment="1">
      <alignment horizontal="center"/>
    </xf>
    <xf numFmtId="179" fontId="2" fillId="0" borderId="0" xfId="1" quotePrefix="1" applyNumberFormat="1" applyFont="1" applyBorder="1" applyAlignment="1">
      <alignment horizontal="center"/>
    </xf>
    <xf numFmtId="0" fontId="3" fillId="0" borderId="0" xfId="0" applyFont="1"/>
    <xf numFmtId="178" fontId="2" fillId="0" borderId="0" xfId="1" applyNumberFormat="1" applyFont="1" applyBorder="1" applyAlignment="1">
      <alignment horizontal="center"/>
    </xf>
    <xf numFmtId="0" fontId="3" fillId="0" borderId="0" xfId="0" quotePrefix="1" applyFont="1"/>
    <xf numFmtId="0" fontId="14" fillId="0" borderId="0" xfId="0" applyFont="1"/>
    <xf numFmtId="176" fontId="2" fillId="0" borderId="22" xfId="1" quotePrefix="1" applyNumberFormat="1" applyFont="1" applyBorder="1" applyAlignment="1">
      <alignment horizontal="center"/>
    </xf>
    <xf numFmtId="176" fontId="7" fillId="0" borderId="0" xfId="0" applyNumberFormat="1" applyFont="1"/>
    <xf numFmtId="43" fontId="2" fillId="2" borderId="0" xfId="1" quotePrefix="1" applyNumberFormat="1" applyFont="1" applyFill="1" applyBorder="1" applyAlignment="1">
      <alignment horizontal="center"/>
    </xf>
    <xf numFmtId="43" fontId="2" fillId="3" borderId="0" xfId="1" quotePrefix="1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43" fontId="4" fillId="0" borderId="24" xfId="1" quotePrefix="1" applyFont="1" applyBorder="1" applyAlignment="1">
      <alignment horizontal="center"/>
    </xf>
    <xf numFmtId="43" fontId="2" fillId="0" borderId="24" xfId="1" quotePrefix="1" applyNumberFormat="1" applyFont="1" applyBorder="1" applyAlignment="1">
      <alignment horizontal="center"/>
    </xf>
    <xf numFmtId="176" fontId="2" fillId="0" borderId="24" xfId="1" quotePrefix="1" applyNumberFormat="1" applyFont="1" applyBorder="1" applyAlignment="1">
      <alignment horizontal="center"/>
    </xf>
    <xf numFmtId="176" fontId="2" fillId="4" borderId="24" xfId="1" quotePrefix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4" fillId="0" borderId="2" xfId="1" quotePrefix="1" applyFont="1" applyBorder="1" applyAlignment="1">
      <alignment horizontal="center"/>
    </xf>
    <xf numFmtId="43" fontId="2" fillId="0" borderId="2" xfId="1" quotePrefix="1" applyNumberFormat="1" applyFont="1" applyBorder="1" applyAlignment="1">
      <alignment horizontal="center"/>
    </xf>
    <xf numFmtId="43" fontId="2" fillId="4" borderId="2" xfId="1" quotePrefix="1" applyNumberFormat="1" applyFont="1" applyFill="1" applyBorder="1" applyAlignment="1">
      <alignment horizontal="center"/>
    </xf>
    <xf numFmtId="43" fontId="2" fillId="3" borderId="2" xfId="1" quotePrefix="1" applyNumberFormat="1" applyFont="1" applyFill="1" applyBorder="1" applyAlignment="1">
      <alignment horizontal="center"/>
    </xf>
    <xf numFmtId="43" fontId="2" fillId="0" borderId="2" xfId="1" applyNumberFormat="1" applyFont="1" applyBorder="1" applyAlignment="1">
      <alignment horizontal="center"/>
    </xf>
    <xf numFmtId="43" fontId="2" fillId="0" borderId="2" xfId="0" applyNumberFormat="1" applyFont="1" applyBorder="1"/>
    <xf numFmtId="0" fontId="17" fillId="5" borderId="25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43" fontId="2" fillId="0" borderId="0" xfId="0" applyNumberFormat="1" applyFont="1" applyBorder="1"/>
    <xf numFmtId="179" fontId="20" fillId="0" borderId="0" xfId="1" quotePrefix="1" applyNumberFormat="1" applyFont="1" applyBorder="1" applyAlignment="1">
      <alignment horizontal="center"/>
    </xf>
    <xf numFmtId="0" fontId="21" fillId="0" borderId="0" xfId="0" applyFont="1"/>
    <xf numFmtId="0" fontId="3" fillId="6" borderId="27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7" fillId="3" borderId="0" xfId="0" applyFont="1" applyFill="1"/>
    <xf numFmtId="0" fontId="3" fillId="10" borderId="33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3" fillId="11" borderId="37" xfId="0" applyFont="1" applyFill="1" applyBorder="1" applyAlignment="1">
      <alignment horizontal="center"/>
    </xf>
    <xf numFmtId="0" fontId="3" fillId="11" borderId="38" xfId="0" applyFont="1" applyFill="1" applyBorder="1" applyAlignment="1">
      <alignment horizontal="center"/>
    </xf>
    <xf numFmtId="0" fontId="3" fillId="11" borderId="39" xfId="0" applyFont="1" applyFill="1" applyBorder="1" applyAlignment="1">
      <alignment horizontal="center"/>
    </xf>
    <xf numFmtId="0" fontId="3" fillId="11" borderId="40" xfId="0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3" fillId="0" borderId="0" xfId="1" applyFont="1" applyBorder="1" applyAlignment="1"/>
    <xf numFmtId="43" fontId="2" fillId="0" borderId="0" xfId="1" applyFont="1" applyBorder="1" applyAlignment="1"/>
    <xf numFmtId="176" fontId="2" fillId="0" borderId="0" xfId="1" applyNumberFormat="1" applyFont="1" applyBorder="1" applyAlignment="1">
      <alignment horizontal="center"/>
    </xf>
    <xf numFmtId="43" fontId="2" fillId="0" borderId="0" xfId="1" quotePrefix="1" applyFont="1" applyBorder="1" applyAlignment="1">
      <alignment horizontal="right"/>
    </xf>
    <xf numFmtId="43" fontId="2" fillId="0" borderId="0" xfId="1" quotePrefix="1" applyFont="1" applyBorder="1" applyAlignment="1"/>
    <xf numFmtId="43" fontId="2" fillId="0" borderId="0" xfId="1" applyNumberFormat="1" applyFont="1" applyBorder="1"/>
    <xf numFmtId="0" fontId="3" fillId="0" borderId="0" xfId="0" applyFont="1" applyFill="1" applyBorder="1"/>
    <xf numFmtId="176" fontId="6" fillId="0" borderId="0" xfId="1" applyNumberFormat="1" applyFont="1"/>
    <xf numFmtId="0" fontId="6" fillId="0" borderId="0" xfId="0" applyFont="1"/>
    <xf numFmtId="176" fontId="3" fillId="0" borderId="0" xfId="1" applyNumberFormat="1" applyFont="1"/>
    <xf numFmtId="176" fontId="3" fillId="0" borderId="42" xfId="1" applyNumberFormat="1" applyFont="1" applyBorder="1"/>
    <xf numFmtId="0" fontId="7" fillId="12" borderId="0" xfId="0" applyFont="1" applyFill="1"/>
    <xf numFmtId="43" fontId="5" fillId="0" borderId="43" xfId="1" applyFont="1" applyBorder="1" applyAlignment="1"/>
    <xf numFmtId="43" fontId="4" fillId="0" borderId="44" xfId="1" applyFont="1" applyBorder="1" applyAlignment="1"/>
    <xf numFmtId="43" fontId="3" fillId="0" borderId="44" xfId="1" applyNumberFormat="1" applyFont="1" applyBorder="1"/>
    <xf numFmtId="43" fontId="5" fillId="13" borderId="42" xfId="1" applyFont="1" applyFill="1" applyBorder="1" applyAlignment="1"/>
    <xf numFmtId="0" fontId="3" fillId="14" borderId="42" xfId="0" applyFont="1" applyFill="1" applyBorder="1"/>
    <xf numFmtId="0" fontId="22" fillId="15" borderId="42" xfId="0" applyFont="1" applyFill="1" applyBorder="1"/>
    <xf numFmtId="0" fontId="23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176" fontId="2" fillId="0" borderId="6" xfId="1" quotePrefix="1" applyNumberFormat="1" applyFont="1" applyBorder="1"/>
    <xf numFmtId="43" fontId="5" fillId="0" borderId="45" xfId="1" applyFont="1" applyBorder="1" applyAlignment="1"/>
    <xf numFmtId="43" fontId="5" fillId="0" borderId="46" xfId="1" applyFont="1" applyBorder="1" applyAlignment="1"/>
    <xf numFmtId="43" fontId="5" fillId="0" borderId="47" xfId="1" quotePrefix="1" applyNumberFormat="1" applyFont="1" applyBorder="1" applyAlignment="1">
      <alignment horizontal="center"/>
    </xf>
    <xf numFmtId="43" fontId="5" fillId="0" borderId="47" xfId="1" applyFont="1" applyBorder="1" applyAlignment="1"/>
    <xf numFmtId="43" fontId="5" fillId="0" borderId="48" xfId="1" applyFont="1" applyBorder="1" applyAlignment="1"/>
    <xf numFmtId="176" fontId="17" fillId="0" borderId="47" xfId="1" applyNumberFormat="1" applyFont="1" applyBorder="1" applyAlignment="1">
      <alignment horizontal="center"/>
    </xf>
    <xf numFmtId="43" fontId="4" fillId="0" borderId="43" xfId="1" applyNumberFormat="1" applyFont="1" applyBorder="1" applyAlignment="1">
      <alignment horizontal="center"/>
    </xf>
    <xf numFmtId="43" fontId="4" fillId="0" borderId="43" xfId="1" applyFont="1" applyBorder="1" applyAlignment="1"/>
    <xf numFmtId="43" fontId="5" fillId="0" borderId="43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43" fontId="10" fillId="0" borderId="0" xfId="1" applyFont="1" applyBorder="1" applyAlignment="1"/>
    <xf numFmtId="43" fontId="2" fillId="0" borderId="43" xfId="1" applyFont="1" applyBorder="1" applyAlignment="1"/>
    <xf numFmtId="43" fontId="2" fillId="0" borderId="49" xfId="1" applyFont="1" applyBorder="1" applyAlignment="1"/>
    <xf numFmtId="43" fontId="2" fillId="0" borderId="49" xfId="1" applyNumberFormat="1" applyFont="1" applyBorder="1" applyAlignment="1"/>
    <xf numFmtId="0" fontId="20" fillId="0" borderId="0" xfId="0" applyFont="1" applyAlignment="1">
      <alignment horizontal="center" vertical="center"/>
    </xf>
    <xf numFmtId="43" fontId="7" fillId="0" borderId="0" xfId="1" applyFont="1"/>
    <xf numFmtId="178" fontId="7" fillId="0" borderId="0" xfId="1" applyNumberFormat="1" applyFont="1"/>
    <xf numFmtId="179" fontId="7" fillId="0" borderId="0" xfId="1" applyNumberFormat="1" applyFont="1"/>
    <xf numFmtId="179" fontId="21" fillId="0" borderId="0" xfId="1" applyNumberFormat="1" applyFont="1"/>
    <xf numFmtId="179" fontId="7" fillId="0" borderId="0" xfId="0" applyNumberFormat="1" applyFont="1"/>
    <xf numFmtId="179" fontId="2" fillId="0" borderId="0" xfId="1" applyNumberFormat="1" applyFont="1"/>
    <xf numFmtId="176" fontId="2" fillId="3" borderId="0" xfId="1" quotePrefix="1" applyNumberFormat="1" applyFont="1" applyFill="1" applyBorder="1" applyAlignment="1">
      <alignment horizontal="center"/>
    </xf>
    <xf numFmtId="176" fontId="28" fillId="3" borderId="24" xfId="1" quotePrefix="1" applyNumberFormat="1" applyFont="1" applyFill="1" applyBorder="1" applyAlignment="1">
      <alignment horizontal="center"/>
    </xf>
    <xf numFmtId="43" fontId="28" fillId="3" borderId="2" xfId="1" quotePrefix="1" applyNumberFormat="1" applyFont="1" applyFill="1" applyBorder="1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vertical="center"/>
    </xf>
    <xf numFmtId="0" fontId="39" fillId="0" borderId="0" xfId="0" applyFont="1"/>
    <xf numFmtId="0" fontId="40" fillId="7" borderId="50" xfId="0" applyFont="1" applyFill="1" applyBorder="1" applyAlignment="1">
      <alignment horizontal="center"/>
    </xf>
    <xf numFmtId="0" fontId="40" fillId="6" borderId="50" xfId="0" applyFont="1" applyFill="1" applyBorder="1" applyAlignment="1">
      <alignment horizontal="center"/>
    </xf>
    <xf numFmtId="0" fontId="40" fillId="9" borderId="50" xfId="0" applyFont="1" applyFill="1" applyBorder="1" applyAlignment="1">
      <alignment horizontal="center"/>
    </xf>
    <xf numFmtId="0" fontId="40" fillId="10" borderId="51" xfId="0" applyFont="1" applyFill="1" applyBorder="1" applyAlignment="1">
      <alignment horizontal="center"/>
    </xf>
    <xf numFmtId="0" fontId="40" fillId="6" borderId="7" xfId="0" applyFont="1" applyFill="1" applyBorder="1" applyAlignment="1">
      <alignment horizontal="center"/>
    </xf>
    <xf numFmtId="0" fontId="40" fillId="2" borderId="7" xfId="0" applyFont="1" applyFill="1" applyBorder="1" applyAlignment="1">
      <alignment horizontal="center"/>
    </xf>
    <xf numFmtId="0" fontId="40" fillId="8" borderId="7" xfId="0" applyFont="1" applyFill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7" borderId="6" xfId="0" applyFont="1" applyFill="1" applyBorder="1" applyAlignment="1">
      <alignment horizontal="center"/>
    </xf>
    <xf numFmtId="0" fontId="40" fillId="6" borderId="6" xfId="0" applyFont="1" applyFill="1" applyBorder="1" applyAlignment="1">
      <alignment horizontal="center"/>
    </xf>
    <xf numFmtId="0" fontId="40" fillId="2" borderId="6" xfId="0" applyFont="1" applyFill="1" applyBorder="1" applyAlignment="1">
      <alignment horizontal="center"/>
    </xf>
    <xf numFmtId="0" fontId="40" fillId="8" borderId="6" xfId="0" applyFont="1" applyFill="1" applyBorder="1" applyAlignment="1">
      <alignment horizontal="center"/>
    </xf>
    <xf numFmtId="0" fontId="40" fillId="9" borderId="6" xfId="0" applyFont="1" applyFill="1" applyBorder="1" applyAlignment="1">
      <alignment horizontal="center"/>
    </xf>
    <xf numFmtId="0" fontId="40" fillId="11" borderId="52" xfId="0" applyFont="1" applyFill="1" applyBorder="1" applyAlignment="1">
      <alignment horizontal="center"/>
    </xf>
    <xf numFmtId="0" fontId="40" fillId="11" borderId="53" xfId="0" applyFont="1" applyFill="1" applyBorder="1" applyAlignment="1">
      <alignment horizontal="center"/>
    </xf>
    <xf numFmtId="0" fontId="40" fillId="11" borderId="2" xfId="0" applyFont="1" applyFill="1" applyBorder="1" applyAlignment="1">
      <alignment horizontal="center"/>
    </xf>
    <xf numFmtId="0" fontId="40" fillId="11" borderId="47" xfId="0" applyFont="1" applyFill="1" applyBorder="1" applyAlignment="1">
      <alignment horizontal="center"/>
    </xf>
    <xf numFmtId="0" fontId="40" fillId="0" borderId="52" xfId="0" applyFont="1" applyBorder="1" applyAlignment="1">
      <alignment horizontal="center"/>
    </xf>
    <xf numFmtId="0" fontId="39" fillId="0" borderId="52" xfId="0" applyFont="1" applyBorder="1" applyAlignment="1">
      <alignment horizontal="center"/>
    </xf>
    <xf numFmtId="0" fontId="41" fillId="0" borderId="2" xfId="0" applyFont="1" applyBorder="1"/>
    <xf numFmtId="176" fontId="39" fillId="0" borderId="2" xfId="1" applyNumberFormat="1" applyFont="1" applyBorder="1" applyAlignment="1">
      <alignment horizontal="left"/>
    </xf>
    <xf numFmtId="43" fontId="39" fillId="0" borderId="2" xfId="1" applyFont="1" applyBorder="1"/>
    <xf numFmtId="0" fontId="39" fillId="0" borderId="53" xfId="0" applyFont="1" applyBorder="1"/>
    <xf numFmtId="0" fontId="39" fillId="0" borderId="2" xfId="0" applyFont="1" applyBorder="1"/>
    <xf numFmtId="176" fontId="39" fillId="3" borderId="2" xfId="1" applyNumberFormat="1" applyFont="1" applyFill="1" applyBorder="1" applyAlignment="1">
      <alignment horizontal="left"/>
    </xf>
    <xf numFmtId="0" fontId="39" fillId="16" borderId="2" xfId="0" applyFont="1" applyFill="1" applyBorder="1"/>
    <xf numFmtId="0" fontId="39" fillId="19" borderId="2" xfId="0" applyFont="1" applyFill="1" applyBorder="1"/>
    <xf numFmtId="0" fontId="39" fillId="0" borderId="54" xfId="0" applyFont="1" applyBorder="1" applyAlignment="1">
      <alignment horizontal="center"/>
    </xf>
    <xf numFmtId="0" fontId="40" fillId="0" borderId="0" xfId="0" applyFont="1" applyFill="1" applyBorder="1"/>
    <xf numFmtId="176" fontId="40" fillId="0" borderId="0" xfId="1" applyNumberFormat="1" applyFont="1"/>
    <xf numFmtId="0" fontId="40" fillId="0" borderId="0" xfId="0" applyFont="1"/>
    <xf numFmtId="0" fontId="39" fillId="0" borderId="2" xfId="0" applyFont="1" applyBorder="1" applyAlignment="1">
      <alignment horizontal="center"/>
    </xf>
    <xf numFmtId="176" fontId="39" fillId="0" borderId="2" xfId="1" applyNumberFormat="1" applyFont="1" applyBorder="1"/>
    <xf numFmtId="177" fontId="39" fillId="0" borderId="2" xfId="0" applyNumberFormat="1" applyFont="1" applyBorder="1" applyAlignment="1">
      <alignment horizontal="center"/>
    </xf>
    <xf numFmtId="43" fontId="39" fillId="0" borderId="2" xfId="1" quotePrefix="1" applyFont="1" applyBorder="1" applyAlignment="1">
      <alignment horizontal="center"/>
    </xf>
    <xf numFmtId="176" fontId="39" fillId="0" borderId="2" xfId="1" quotePrefix="1" applyNumberFormat="1" applyFont="1" applyBorder="1" applyAlignment="1">
      <alignment horizontal="center"/>
    </xf>
    <xf numFmtId="43" fontId="39" fillId="0" borderId="47" xfId="1" quotePrefix="1" applyFont="1" applyBorder="1" applyAlignment="1">
      <alignment horizontal="center"/>
    </xf>
    <xf numFmtId="176" fontId="39" fillId="0" borderId="0" xfId="0" applyNumberFormat="1" applyFont="1" applyBorder="1" applyAlignment="1">
      <alignment horizontal="center" vertical="center"/>
    </xf>
    <xf numFmtId="176" fontId="39" fillId="0" borderId="2" xfId="1" applyNumberFormat="1" applyFont="1" applyBorder="1" applyAlignment="1">
      <alignment horizontal="center"/>
    </xf>
    <xf numFmtId="176" fontId="39" fillId="0" borderId="2" xfId="1" applyNumberFormat="1" applyFont="1" applyBorder="1" applyAlignment="1">
      <alignment horizontal="center" vertical="center"/>
    </xf>
    <xf numFmtId="0" fontId="39" fillId="0" borderId="55" xfId="0" applyFont="1" applyBorder="1" applyAlignment="1">
      <alignment horizontal="center"/>
    </xf>
    <xf numFmtId="176" fontId="39" fillId="0" borderId="5" xfId="1" applyNumberFormat="1" applyFont="1" applyBorder="1"/>
    <xf numFmtId="0" fontId="40" fillId="0" borderId="21" xfId="0" applyFont="1" applyBorder="1" applyAlignment="1">
      <alignment horizontal="center"/>
    </xf>
    <xf numFmtId="0" fontId="39" fillId="0" borderId="56" xfId="0" applyFont="1" applyBorder="1" applyAlignment="1">
      <alignment horizontal="center"/>
    </xf>
    <xf numFmtId="176" fontId="39" fillId="0" borderId="56" xfId="1" applyNumberFormat="1" applyFont="1" applyBorder="1"/>
    <xf numFmtId="0" fontId="39" fillId="0" borderId="57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5" xfId="0" applyFont="1" applyBorder="1"/>
    <xf numFmtId="0" fontId="39" fillId="0" borderId="5" xfId="0" applyFont="1" applyBorder="1" applyAlignment="1">
      <alignment horizontal="center"/>
    </xf>
    <xf numFmtId="176" fontId="39" fillId="0" borderId="5" xfId="1" applyNumberFormat="1" applyFont="1" applyBorder="1" applyAlignment="1">
      <alignment horizontal="center"/>
    </xf>
    <xf numFmtId="0" fontId="39" fillId="0" borderId="58" xfId="0" applyFont="1" applyBorder="1" applyAlignment="1">
      <alignment horizontal="center"/>
    </xf>
    <xf numFmtId="43" fontId="39" fillId="0" borderId="59" xfId="1" applyFont="1" applyBorder="1"/>
    <xf numFmtId="176" fontId="40" fillId="0" borderId="17" xfId="1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quotePrefix="1" applyFont="1"/>
    <xf numFmtId="43" fontId="39" fillId="0" borderId="0" xfId="1" applyFont="1"/>
    <xf numFmtId="43" fontId="39" fillId="0" borderId="0" xfId="1" applyFont="1" applyBorder="1"/>
    <xf numFmtId="182" fontId="39" fillId="0" borderId="47" xfId="1" applyNumberFormat="1" applyFont="1" applyFill="1" applyBorder="1" applyAlignment="1" applyProtection="1">
      <alignment horizontal="center"/>
    </xf>
    <xf numFmtId="43" fontId="39" fillId="0" borderId="60" xfId="1" applyFont="1" applyBorder="1" applyAlignment="1">
      <alignment horizontal="center"/>
    </xf>
    <xf numFmtId="0" fontId="40" fillId="0" borderId="59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2" fillId="0" borderId="0" xfId="0" applyFont="1" applyAlignment="1">
      <alignment horizontal="right"/>
    </xf>
    <xf numFmtId="0" fontId="40" fillId="11" borderId="55" xfId="0" applyFont="1" applyFill="1" applyBorder="1" applyAlignment="1">
      <alignment horizontal="center"/>
    </xf>
    <xf numFmtId="0" fontId="40" fillId="11" borderId="5" xfId="0" applyFont="1" applyFill="1" applyBorder="1" applyAlignment="1">
      <alignment horizontal="center"/>
    </xf>
    <xf numFmtId="0" fontId="40" fillId="11" borderId="61" xfId="0" applyFont="1" applyFill="1" applyBorder="1" applyAlignment="1">
      <alignment horizontal="center"/>
    </xf>
    <xf numFmtId="0" fontId="39" fillId="0" borderId="6" xfId="0" applyFont="1" applyBorder="1"/>
    <xf numFmtId="176" fontId="39" fillId="0" borderId="6" xfId="1" applyNumberFormat="1" applyFont="1" applyBorder="1" applyAlignment="1">
      <alignment horizontal="center"/>
    </xf>
    <xf numFmtId="182" fontId="39" fillId="0" borderId="46" xfId="1" applyNumberFormat="1" applyFont="1" applyFill="1" applyBorder="1" applyAlignment="1" applyProtection="1">
      <alignment horizontal="center"/>
    </xf>
    <xf numFmtId="0" fontId="40" fillId="0" borderId="56" xfId="0" applyFont="1" applyBorder="1" applyAlignment="1">
      <alignment horizontal="center" vertical="center"/>
    </xf>
    <xf numFmtId="0" fontId="39" fillId="20" borderId="2" xfId="0" applyFont="1" applyFill="1" applyBorder="1"/>
    <xf numFmtId="179" fontId="40" fillId="0" borderId="17" xfId="1" applyNumberFormat="1" applyFont="1" applyBorder="1"/>
    <xf numFmtId="176" fontId="39" fillId="0" borderId="17" xfId="1" applyNumberFormat="1" applyFont="1" applyBorder="1"/>
    <xf numFmtId="0" fontId="39" fillId="0" borderId="60" xfId="0" applyFont="1" applyBorder="1" applyAlignment="1">
      <alignment horizontal="center"/>
    </xf>
    <xf numFmtId="179" fontId="40" fillId="0" borderId="5" xfId="1" applyNumberFormat="1" applyFont="1" applyBorder="1" applyAlignment="1">
      <alignment horizontal="left"/>
    </xf>
    <xf numFmtId="0" fontId="39" fillId="0" borderId="21" xfId="0" applyFont="1" applyBorder="1" applyAlignment="1">
      <alignment horizontal="center"/>
    </xf>
    <xf numFmtId="179" fontId="40" fillId="0" borderId="56" xfId="1" applyNumberFormat="1" applyFont="1" applyBorder="1" applyAlignment="1">
      <alignment horizontal="left"/>
    </xf>
    <xf numFmtId="182" fontId="40" fillId="0" borderId="0" xfId="1" applyNumberFormat="1" applyFont="1" applyFill="1" applyBorder="1" applyAlignment="1" applyProtection="1">
      <alignment horizontal="center"/>
    </xf>
    <xf numFmtId="0" fontId="40" fillId="0" borderId="0" xfId="0" applyFont="1" applyFill="1" applyAlignment="1">
      <alignment horizontal="center"/>
    </xf>
    <xf numFmtId="0" fontId="39" fillId="0" borderId="0" xfId="0" applyFont="1" applyFill="1"/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4" fontId="40" fillId="0" borderId="0" xfId="2" quotePrefix="1" applyNumberFormat="1" applyFont="1" applyFill="1" applyBorder="1" applyAlignment="1">
      <alignment horizontal="right"/>
    </xf>
    <xf numFmtId="43" fontId="39" fillId="0" borderId="0" xfId="1" applyFont="1" applyFill="1" applyBorder="1" applyAlignment="1"/>
    <xf numFmtId="43" fontId="40" fillId="0" borderId="0" xfId="1" applyFont="1" applyFill="1" applyBorder="1" applyAlignment="1">
      <alignment horizontal="center" vertical="center"/>
    </xf>
    <xf numFmtId="43" fontId="40" fillId="0" borderId="0" xfId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0" fillId="0" borderId="0" xfId="0" applyFill="1"/>
    <xf numFmtId="0" fontId="43" fillId="0" borderId="0" xfId="0" applyFont="1"/>
    <xf numFmtId="43" fontId="43" fillId="0" borderId="0" xfId="0" applyNumberFormat="1" applyFont="1"/>
    <xf numFmtId="0" fontId="44" fillId="0" borderId="0" xfId="0" applyFont="1" applyAlignment="1"/>
    <xf numFmtId="0" fontId="45" fillId="0" borderId="0" xfId="0" applyFont="1" applyAlignment="1"/>
    <xf numFmtId="180" fontId="39" fillId="0" borderId="6" xfId="1" applyNumberFormat="1" applyFont="1" applyBorder="1" applyAlignment="1">
      <alignment horizontal="center" vertical="center"/>
    </xf>
    <xf numFmtId="180" fontId="39" fillId="0" borderId="46" xfId="0" applyNumberFormat="1" applyFont="1" applyBorder="1" applyAlignment="1">
      <alignment horizontal="center" vertical="center"/>
    </xf>
    <xf numFmtId="180" fontId="39" fillId="0" borderId="2" xfId="1" applyNumberFormat="1" applyFont="1" applyBorder="1" applyAlignment="1">
      <alignment horizontal="center" vertical="center"/>
    </xf>
    <xf numFmtId="180" fontId="39" fillId="0" borderId="17" xfId="0" applyNumberFormat="1" applyFont="1" applyBorder="1" applyAlignment="1">
      <alignment horizontal="center" vertical="center"/>
    </xf>
    <xf numFmtId="180" fontId="39" fillId="0" borderId="62" xfId="0" applyNumberFormat="1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43" fillId="0" borderId="51" xfId="0" applyFont="1" applyBorder="1" applyAlignment="1">
      <alignment vertical="center"/>
    </xf>
    <xf numFmtId="0" fontId="39" fillId="0" borderId="63" xfId="0" applyFont="1" applyBorder="1" applyAlignment="1">
      <alignment horizontal="center" vertical="center"/>
    </xf>
    <xf numFmtId="0" fontId="39" fillId="0" borderId="64" xfId="0" applyFont="1" applyBorder="1" applyAlignment="1">
      <alignment horizontal="center" vertical="center"/>
    </xf>
    <xf numFmtId="43" fontId="39" fillId="0" borderId="17" xfId="1" applyFont="1" applyBorder="1"/>
    <xf numFmtId="0" fontId="39" fillId="0" borderId="50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43" fillId="0" borderId="51" xfId="0" applyFont="1" applyBorder="1"/>
    <xf numFmtId="0" fontId="39" fillId="0" borderId="63" xfId="0" applyFont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56" xfId="0" applyFont="1" applyBorder="1" applyAlignment="1">
      <alignment horizontal="center" vertical="center"/>
    </xf>
    <xf numFmtId="182" fontId="39" fillId="0" borderId="2" xfId="1" applyNumberFormat="1" applyFont="1" applyBorder="1"/>
    <xf numFmtId="182" fontId="39" fillId="0" borderId="2" xfId="1" applyNumberFormat="1" applyFont="1" applyFill="1" applyBorder="1" applyAlignment="1" applyProtection="1">
      <alignment horizontal="center"/>
    </xf>
    <xf numFmtId="182" fontId="39" fillId="0" borderId="61" xfId="1" applyNumberFormat="1" applyFont="1" applyBorder="1" applyAlignment="1">
      <alignment horizontal="center"/>
    </xf>
    <xf numFmtId="182" fontId="39" fillId="0" borderId="56" xfId="1" applyNumberFormat="1" applyFont="1" applyBorder="1"/>
    <xf numFmtId="182" fontId="39" fillId="0" borderId="56" xfId="0" applyNumberFormat="1" applyFont="1" applyFill="1" applyBorder="1" applyAlignment="1">
      <alignment horizontal="center"/>
    </xf>
    <xf numFmtId="182" fontId="39" fillId="0" borderId="60" xfId="1" applyNumberFormat="1" applyFont="1" applyBorder="1" applyAlignment="1">
      <alignment horizontal="center"/>
    </xf>
    <xf numFmtId="182" fontId="39" fillId="0" borderId="46" xfId="1" applyNumberFormat="1" applyFont="1" applyBorder="1" applyAlignment="1">
      <alignment horizontal="center"/>
    </xf>
    <xf numFmtId="182" fontId="39" fillId="0" borderId="2" xfId="1" quotePrefix="1" applyNumberFormat="1" applyFont="1" applyFill="1" applyBorder="1" applyAlignment="1">
      <alignment horizontal="center"/>
    </xf>
    <xf numFmtId="182" fontId="39" fillId="0" borderId="2" xfId="1" applyNumberFormat="1" applyFont="1" applyBorder="1" applyAlignment="1">
      <alignment horizontal="center"/>
    </xf>
    <xf numFmtId="182" fontId="39" fillId="0" borderId="2" xfId="1" quotePrefix="1" applyNumberFormat="1" applyFont="1" applyBorder="1" applyAlignment="1">
      <alignment horizontal="center"/>
    </xf>
    <xf numFmtId="182" fontId="39" fillId="0" borderId="47" xfId="1" applyNumberFormat="1" applyFont="1" applyBorder="1" applyAlignment="1">
      <alignment horizontal="center"/>
    </xf>
    <xf numFmtId="182" fontId="39" fillId="0" borderId="2" xfId="1" applyNumberFormat="1" applyFont="1" applyFill="1" applyBorder="1" applyAlignment="1">
      <alignment horizontal="center"/>
    </xf>
    <xf numFmtId="182" fontId="39" fillId="0" borderId="59" xfId="1" applyNumberFormat="1" applyFont="1" applyBorder="1"/>
    <xf numFmtId="182" fontId="39" fillId="0" borderId="59" xfId="1" applyNumberFormat="1" applyFont="1" applyFill="1" applyBorder="1"/>
    <xf numFmtId="182" fontId="39" fillId="0" borderId="65" xfId="1" applyNumberFormat="1" applyFont="1" applyBorder="1" applyAlignment="1">
      <alignment horizontal="center"/>
    </xf>
    <xf numFmtId="182" fontId="39" fillId="0" borderId="2" xfId="1" applyNumberFormat="1" applyFont="1" applyFill="1" applyBorder="1"/>
    <xf numFmtId="182" fontId="40" fillId="0" borderId="17" xfId="1" applyNumberFormat="1" applyFont="1" applyBorder="1" applyAlignment="1">
      <alignment horizontal="center" vertical="center"/>
    </xf>
    <xf numFmtId="182" fontId="40" fillId="0" borderId="17" xfId="1" applyNumberFormat="1" applyFont="1" applyFill="1" applyBorder="1" applyAlignment="1">
      <alignment horizontal="center" vertical="center"/>
    </xf>
    <xf numFmtId="0" fontId="39" fillId="0" borderId="2" xfId="0" applyFont="1" applyFill="1" applyBorder="1"/>
    <xf numFmtId="182" fontId="39" fillId="0" borderId="17" xfId="1" applyNumberFormat="1" applyFont="1" applyBorder="1"/>
    <xf numFmtId="183" fontId="39" fillId="0" borderId="0" xfId="0" applyNumberFormat="1" applyFont="1"/>
    <xf numFmtId="183" fontId="40" fillId="6" borderId="50" xfId="0" applyNumberFormat="1" applyFont="1" applyFill="1" applyBorder="1" applyAlignment="1">
      <alignment horizontal="center"/>
    </xf>
    <xf numFmtId="183" fontId="40" fillId="6" borderId="7" xfId="0" applyNumberFormat="1" applyFont="1" applyFill="1" applyBorder="1" applyAlignment="1">
      <alignment horizontal="center"/>
    </xf>
    <xf numFmtId="183" fontId="40" fillId="6" borderId="6" xfId="0" applyNumberFormat="1" applyFont="1" applyFill="1" applyBorder="1" applyAlignment="1">
      <alignment horizontal="center"/>
    </xf>
    <xf numFmtId="183" fontId="40" fillId="11" borderId="2" xfId="0" applyNumberFormat="1" applyFont="1" applyFill="1" applyBorder="1" applyAlignment="1">
      <alignment horizontal="center"/>
    </xf>
    <xf numFmtId="183" fontId="39" fillId="0" borderId="2" xfId="1" applyNumberFormat="1" applyFont="1" applyBorder="1"/>
    <xf numFmtId="183" fontId="40" fillId="0" borderId="0" xfId="1" applyNumberFormat="1" applyFont="1"/>
    <xf numFmtId="183" fontId="40" fillId="0" borderId="0" xfId="0" applyNumberFormat="1" applyFont="1"/>
    <xf numFmtId="183" fontId="0" fillId="0" borderId="0" xfId="0" applyNumberFormat="1"/>
    <xf numFmtId="183" fontId="39" fillId="0" borderId="0" xfId="0" applyNumberFormat="1" applyFont="1" applyBorder="1" applyAlignment="1">
      <alignment horizontal="center" vertical="center"/>
    </xf>
    <xf numFmtId="183" fontId="40" fillId="11" borderId="5" xfId="0" applyNumberFormat="1" applyFont="1" applyFill="1" applyBorder="1" applyAlignment="1">
      <alignment horizontal="center"/>
    </xf>
    <xf numFmtId="183" fontId="39" fillId="0" borderId="56" xfId="1" applyNumberFormat="1" applyFont="1" applyBorder="1"/>
    <xf numFmtId="183" fontId="39" fillId="0" borderId="6" xfId="1" applyNumberFormat="1" applyFont="1" applyBorder="1"/>
    <xf numFmtId="183" fontId="39" fillId="0" borderId="5" xfId="1" applyNumberFormat="1" applyFont="1" applyBorder="1"/>
    <xf numFmtId="183" fontId="39" fillId="0" borderId="2" xfId="2" applyNumberFormat="1" applyFont="1" applyBorder="1"/>
    <xf numFmtId="183" fontId="39" fillId="0" borderId="59" xfId="1" applyNumberFormat="1" applyFont="1" applyBorder="1"/>
    <xf numFmtId="183" fontId="40" fillId="0" borderId="17" xfId="1" applyNumberFormat="1" applyFont="1" applyBorder="1" applyAlignment="1">
      <alignment horizontal="center" vertical="center"/>
    </xf>
    <xf numFmtId="183" fontId="39" fillId="0" borderId="0" xfId="0" quotePrefix="1" applyNumberFormat="1" applyFont="1"/>
    <xf numFmtId="182" fontId="40" fillId="0" borderId="61" xfId="2" quotePrefix="1" applyNumberFormat="1" applyFont="1" applyBorder="1" applyAlignment="1">
      <alignment horizontal="right"/>
    </xf>
    <xf numFmtId="182" fontId="39" fillId="0" borderId="60" xfId="1" applyNumberFormat="1" applyFont="1" applyBorder="1" applyAlignment="1"/>
    <xf numFmtId="182" fontId="39" fillId="0" borderId="2" xfId="1" applyNumberFormat="1" applyFont="1" applyFill="1" applyBorder="1" applyAlignment="1" applyProtection="1"/>
    <xf numFmtId="182" fontId="39" fillId="0" borderId="17" xfId="1" quotePrefix="1" applyNumberFormat="1" applyFont="1" applyBorder="1" applyAlignment="1">
      <alignment horizontal="center"/>
    </xf>
    <xf numFmtId="182" fontId="40" fillId="0" borderId="62" xfId="1" applyNumberFormat="1" applyFont="1" applyBorder="1" applyAlignment="1">
      <alignment horizontal="center"/>
    </xf>
    <xf numFmtId="182" fontId="39" fillId="0" borderId="62" xfId="1" applyNumberFormat="1" applyFont="1" applyBorder="1" applyAlignment="1">
      <alignment horizontal="center" vertical="center"/>
    </xf>
    <xf numFmtId="183" fontId="43" fillId="0" borderId="0" xfId="0" applyNumberFormat="1" applyFont="1"/>
    <xf numFmtId="0" fontId="46" fillId="7" borderId="50" xfId="0" applyFont="1" applyFill="1" applyBorder="1" applyAlignment="1">
      <alignment horizontal="center"/>
    </xf>
    <xf numFmtId="0" fontId="46" fillId="7" borderId="7" xfId="0" applyFont="1" applyFill="1" applyBorder="1" applyAlignment="1">
      <alignment horizontal="center"/>
    </xf>
    <xf numFmtId="0" fontId="46" fillId="7" borderId="6" xfId="0" applyFont="1" applyFill="1" applyBorder="1" applyAlignment="1">
      <alignment horizontal="center"/>
    </xf>
    <xf numFmtId="3" fontId="40" fillId="0" borderId="5" xfId="1" applyNumberFormat="1" applyFont="1" applyBorder="1"/>
    <xf numFmtId="43" fontId="39" fillId="0" borderId="47" xfId="1" applyFont="1" applyBorder="1"/>
    <xf numFmtId="43" fontId="39" fillId="0" borderId="62" xfId="1" applyFont="1" applyBorder="1"/>
    <xf numFmtId="182" fontId="39" fillId="0" borderId="0" xfId="1" applyNumberFormat="1" applyFont="1" applyFill="1" applyBorder="1" applyAlignment="1" applyProtection="1">
      <alignment horizontal="center"/>
    </xf>
    <xf numFmtId="43" fontId="39" fillId="0" borderId="0" xfId="1" applyFont="1" applyFill="1" applyBorder="1" applyAlignment="1">
      <alignment horizontal="center"/>
    </xf>
    <xf numFmtId="182" fontId="39" fillId="0" borderId="0" xfId="1" applyNumberFormat="1" applyFont="1" applyFill="1" applyBorder="1" applyAlignment="1">
      <alignment horizontal="center"/>
    </xf>
    <xf numFmtId="182" fontId="39" fillId="0" borderId="0" xfId="1" applyNumberFormat="1" applyFont="1" applyFill="1" applyBorder="1" applyAlignment="1">
      <alignment horizontal="center" vertical="center"/>
    </xf>
    <xf numFmtId="43" fontId="39" fillId="0" borderId="0" xfId="1" applyFont="1" applyFill="1" applyBorder="1"/>
    <xf numFmtId="43" fontId="39" fillId="0" borderId="0" xfId="1" applyFont="1" applyFill="1"/>
    <xf numFmtId="0" fontId="43" fillId="0" borderId="0" xfId="0" applyFont="1" applyFill="1"/>
    <xf numFmtId="183" fontId="40" fillId="21" borderId="42" xfId="1" applyNumberFormat="1" applyFont="1" applyFill="1" applyBorder="1"/>
    <xf numFmtId="183" fontId="40" fillId="22" borderId="42" xfId="0" applyNumberFormat="1" applyFont="1" applyFill="1" applyBorder="1"/>
    <xf numFmtId="183" fontId="40" fillId="23" borderId="42" xfId="0" applyNumberFormat="1" applyFont="1" applyFill="1" applyBorder="1"/>
    <xf numFmtId="183" fontId="40" fillId="24" borderId="42" xfId="0" applyNumberFormat="1" applyFont="1" applyFill="1" applyBorder="1"/>
    <xf numFmtId="176" fontId="40" fillId="21" borderId="42" xfId="1" applyNumberFormat="1" applyFont="1" applyFill="1" applyBorder="1"/>
    <xf numFmtId="0" fontId="40" fillId="22" borderId="42" xfId="0" applyFont="1" applyFill="1" applyBorder="1"/>
    <xf numFmtId="0" fontId="40" fillId="23" borderId="42" xfId="0" applyFont="1" applyFill="1" applyBorder="1"/>
    <xf numFmtId="43" fontId="40" fillId="24" borderId="42" xfId="1" applyFont="1" applyFill="1" applyBorder="1" applyAlignment="1"/>
    <xf numFmtId="0" fontId="39" fillId="0" borderId="54" xfId="0" applyFont="1" applyBorder="1" applyAlignment="1">
      <alignment horizontal="center" vertical="center"/>
    </xf>
    <xf numFmtId="0" fontId="39" fillId="0" borderId="66" xfId="0" applyFont="1" applyBorder="1" applyAlignment="1">
      <alignment vertical="center"/>
    </xf>
    <xf numFmtId="183" fontId="39" fillId="0" borderId="17" xfId="1" applyNumberFormat="1" applyFont="1" applyBorder="1" applyAlignment="1">
      <alignment vertical="center"/>
    </xf>
    <xf numFmtId="43" fontId="2" fillId="0" borderId="24" xfId="1" applyNumberFormat="1" applyFont="1" applyBorder="1" applyAlignment="1">
      <alignment horizontal="center" vertical="center"/>
    </xf>
    <xf numFmtId="43" fontId="2" fillId="0" borderId="2" xfId="1" applyNumberFormat="1" applyFont="1" applyBorder="1" applyAlignment="1">
      <alignment horizontal="center" vertical="center"/>
    </xf>
    <xf numFmtId="43" fontId="2" fillId="0" borderId="0" xfId="1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76" fontId="2" fillId="0" borderId="0" xfId="1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82" fontId="39" fillId="0" borderId="0" xfId="1" applyNumberFormat="1" applyFont="1" applyFill="1" applyBorder="1" applyAlignment="1" applyProtection="1">
      <alignment horizontal="left"/>
    </xf>
    <xf numFmtId="0" fontId="39" fillId="0" borderId="2" xfId="0" applyFont="1" applyBorder="1" applyAlignment="1">
      <alignment horizontal="center"/>
    </xf>
    <xf numFmtId="0" fontId="1" fillId="0" borderId="0" xfId="0" applyFont="1" applyBorder="1"/>
    <xf numFmtId="176" fontId="39" fillId="0" borderId="6" xfId="1" applyNumberFormat="1" applyFont="1" applyBorder="1" applyAlignment="1">
      <alignment horizontal="left"/>
    </xf>
    <xf numFmtId="3" fontId="39" fillId="0" borderId="6" xfId="1" applyNumberFormat="1" applyFont="1" applyBorder="1"/>
    <xf numFmtId="182" fontId="39" fillId="0" borderId="46" xfId="2" quotePrefix="1" applyNumberFormat="1" applyFont="1" applyBorder="1" applyAlignment="1">
      <alignment horizontal="right"/>
    </xf>
    <xf numFmtId="179" fontId="39" fillId="0" borderId="2" xfId="1" applyNumberFormat="1" applyFont="1" applyBorder="1" applyAlignment="1">
      <alignment horizontal="left"/>
    </xf>
    <xf numFmtId="3" fontId="39" fillId="0" borderId="2" xfId="1" applyNumberFormat="1" applyFont="1" applyBorder="1"/>
    <xf numFmtId="182" fontId="39" fillId="0" borderId="47" xfId="2" quotePrefix="1" applyNumberFormat="1" applyFont="1" applyBorder="1" applyAlignment="1">
      <alignment horizontal="right"/>
    </xf>
    <xf numFmtId="41" fontId="39" fillId="0" borderId="2" xfId="2" applyNumberFormat="1" applyFont="1" applyBorder="1" applyAlignment="1">
      <alignment horizontal="left"/>
    </xf>
    <xf numFmtId="3" fontId="39" fillId="0" borderId="2" xfId="2" applyNumberFormat="1" applyFont="1" applyBorder="1"/>
    <xf numFmtId="181" fontId="39" fillId="0" borderId="2" xfId="2" applyNumberFormat="1" applyFont="1" applyBorder="1" applyAlignment="1">
      <alignment horizontal="left"/>
    </xf>
    <xf numFmtId="179" fontId="39" fillId="0" borderId="6" xfId="1" applyNumberFormat="1" applyFont="1" applyBorder="1" applyAlignment="1">
      <alignment horizontal="left"/>
    </xf>
    <xf numFmtId="179" fontId="39" fillId="0" borderId="6" xfId="1" applyNumberFormat="1" applyFont="1" applyBorder="1"/>
    <xf numFmtId="182" fontId="39" fillId="0" borderId="46" xfId="1" applyNumberFormat="1" applyFont="1" applyBorder="1" applyAlignment="1">
      <alignment horizontal="center" vertical="center"/>
    </xf>
    <xf numFmtId="179" fontId="39" fillId="0" borderId="2" xfId="1" applyNumberFormat="1" applyFont="1" applyBorder="1"/>
    <xf numFmtId="182" fontId="39" fillId="0" borderId="47" xfId="1" applyNumberFormat="1" applyFont="1" applyBorder="1" applyAlignment="1">
      <alignment horizontal="center" vertical="center"/>
    </xf>
    <xf numFmtId="179" fontId="39" fillId="0" borderId="5" xfId="1" applyNumberFormat="1" applyFont="1" applyBorder="1" applyAlignment="1">
      <alignment horizontal="left"/>
    </xf>
    <xf numFmtId="182" fontId="39" fillId="0" borderId="61" xfId="1" applyNumberFormat="1" applyFont="1" applyBorder="1" applyAlignment="1">
      <alignment horizontal="center" vertical="center"/>
    </xf>
    <xf numFmtId="0" fontId="1" fillId="0" borderId="0" xfId="0" quotePrefix="1" applyFont="1" applyAlignment="1">
      <alignment horizontal="right"/>
    </xf>
    <xf numFmtId="0" fontId="47" fillId="0" borderId="0" xfId="0" applyFont="1" applyAlignment="1"/>
    <xf numFmtId="182" fontId="39" fillId="0" borderId="0" xfId="1" applyNumberFormat="1" applyFont="1" applyFill="1" applyBorder="1" applyAlignment="1">
      <alignment horizontal="left"/>
    </xf>
    <xf numFmtId="182" fontId="39" fillId="25" borderId="6" xfId="1" quotePrefix="1" applyNumberFormat="1" applyFont="1" applyFill="1" applyBorder="1" applyAlignment="1">
      <alignment horizontal="center"/>
    </xf>
    <xf numFmtId="182" fontId="39" fillId="25" borderId="2" xfId="1" quotePrefix="1" applyNumberFormat="1" applyFont="1" applyFill="1" applyBorder="1" applyAlignment="1">
      <alignment horizontal="center"/>
    </xf>
    <xf numFmtId="0" fontId="40" fillId="0" borderId="17" xfId="0" applyFont="1" applyBorder="1" applyAlignment="1">
      <alignment horizontal="center" vertical="center"/>
    </xf>
    <xf numFmtId="182" fontId="39" fillId="20" borderId="5" xfId="1" applyNumberFormat="1" applyFont="1" applyFill="1" applyBorder="1"/>
    <xf numFmtId="179" fontId="39" fillId="0" borderId="59" xfId="1" applyNumberFormat="1" applyFont="1" applyBorder="1"/>
    <xf numFmtId="182" fontId="39" fillId="20" borderId="17" xfId="1" applyNumberFormat="1" applyFont="1" applyFill="1" applyBorder="1" applyAlignment="1">
      <alignment vertical="center"/>
    </xf>
    <xf numFmtId="182" fontId="39" fillId="20" borderId="17" xfId="1" quotePrefix="1" applyNumberFormat="1" applyFont="1" applyFill="1" applyBorder="1" applyAlignment="1">
      <alignment horizontal="center"/>
    </xf>
    <xf numFmtId="182" fontId="39" fillId="20" borderId="6" xfId="2" applyNumberFormat="1" applyFont="1" applyFill="1" applyBorder="1" applyAlignment="1">
      <alignment horizontal="right"/>
    </xf>
    <xf numFmtId="182" fontId="39" fillId="20" borderId="56" xfId="1" applyNumberFormat="1" applyFont="1" applyFill="1" applyBorder="1" applyAlignment="1">
      <alignment horizontal="center"/>
    </xf>
    <xf numFmtId="182" fontId="39" fillId="20" borderId="56" xfId="1" applyNumberFormat="1" applyFont="1" applyFill="1" applyBorder="1"/>
    <xf numFmtId="182" fontId="39" fillId="20" borderId="2" xfId="1" quotePrefix="1" applyNumberFormat="1" applyFont="1" applyFill="1" applyBorder="1" applyAlignment="1">
      <alignment horizontal="center"/>
    </xf>
    <xf numFmtId="182" fontId="39" fillId="20" borderId="2" xfId="1" applyNumberFormat="1" applyFont="1" applyFill="1" applyBorder="1" applyAlignment="1">
      <alignment horizontal="center"/>
    </xf>
    <xf numFmtId="182" fontId="39" fillId="20" borderId="2" xfId="2" applyNumberFormat="1" applyFont="1" applyFill="1" applyBorder="1" applyAlignment="1">
      <alignment horizontal="right"/>
    </xf>
    <xf numFmtId="182" fontId="39" fillId="20" borderId="6" xfId="2" quotePrefix="1" applyNumberFormat="1" applyFont="1" applyFill="1" applyBorder="1" applyAlignment="1">
      <alignment horizontal="center"/>
    </xf>
    <xf numFmtId="182" fontId="39" fillId="20" borderId="2" xfId="1" applyNumberFormat="1" applyFont="1" applyFill="1" applyBorder="1" applyAlignment="1">
      <alignment horizontal="right"/>
    </xf>
    <xf numFmtId="182" fontId="39" fillId="20" borderId="2" xfId="1" quotePrefix="1" applyNumberFormat="1" applyFont="1" applyFill="1" applyBorder="1" applyAlignment="1">
      <alignment horizontal="right"/>
    </xf>
    <xf numFmtId="182" fontId="39" fillId="20" borderId="6" xfId="1" quotePrefix="1" applyNumberFormat="1" applyFont="1" applyFill="1" applyBorder="1" applyAlignment="1">
      <alignment horizontal="center"/>
    </xf>
    <xf numFmtId="182" fontId="39" fillId="20" borderId="2" xfId="1" quotePrefix="1" applyNumberFormat="1" applyFont="1" applyFill="1" applyBorder="1"/>
    <xf numFmtId="182" fontId="39" fillId="20" borderId="6" xfId="1" applyNumberFormat="1" applyFont="1" applyFill="1" applyBorder="1" applyAlignment="1" applyProtection="1">
      <alignment horizontal="center"/>
    </xf>
    <xf numFmtId="182" fontId="39" fillId="20" borderId="2" xfId="1" applyNumberFormat="1" applyFont="1" applyFill="1" applyBorder="1" applyAlignment="1" applyProtection="1"/>
    <xf numFmtId="182" fontId="39" fillId="20" borderId="2" xfId="1" applyNumberFormat="1" applyFont="1" applyFill="1" applyBorder="1" applyAlignment="1" applyProtection="1">
      <alignment horizontal="center"/>
    </xf>
    <xf numFmtId="182" fontId="39" fillId="20" borderId="2" xfId="1" applyNumberFormat="1" applyFont="1" applyFill="1" applyBorder="1" applyAlignment="1" applyProtection="1">
      <alignment vertical="center"/>
    </xf>
    <xf numFmtId="182" fontId="39" fillId="26" borderId="2" xfId="1" applyNumberFormat="1" applyFont="1" applyFill="1" applyBorder="1" applyAlignment="1" applyProtection="1">
      <alignment horizontal="center"/>
    </xf>
    <xf numFmtId="182" fontId="39" fillId="0" borderId="56" xfId="1" applyNumberFormat="1" applyFont="1" applyFill="1" applyBorder="1" applyAlignment="1" applyProtection="1">
      <alignment horizontal="center"/>
    </xf>
    <xf numFmtId="182" fontId="39" fillId="20" borderId="7" xfId="2" applyNumberFormat="1" applyFont="1" applyFill="1" applyBorder="1" applyAlignment="1">
      <alignment horizontal="right"/>
    </xf>
    <xf numFmtId="179" fontId="39" fillId="0" borderId="5" xfId="1" applyNumberFormat="1" applyFont="1" applyBorder="1"/>
    <xf numFmtId="0" fontId="0" fillId="0" borderId="56" xfId="0" applyBorder="1"/>
    <xf numFmtId="182" fontId="39" fillId="27" borderId="6" xfId="2" quotePrefix="1" applyNumberFormat="1" applyFont="1" applyFill="1" applyBorder="1" applyAlignment="1">
      <alignment horizontal="right"/>
    </xf>
    <xf numFmtId="182" fontId="39" fillId="27" borderId="2" xfId="2" quotePrefix="1" applyNumberFormat="1" applyFont="1" applyFill="1" applyBorder="1" applyAlignment="1">
      <alignment horizontal="right"/>
    </xf>
    <xf numFmtId="182" fontId="39" fillId="27" borderId="2" xfId="2" applyNumberFormat="1" applyFont="1" applyFill="1" applyBorder="1" applyAlignment="1">
      <alignment horizontal="right"/>
    </xf>
    <xf numFmtId="182" fontId="39" fillId="27" borderId="2" xfId="1" quotePrefix="1" applyNumberFormat="1" applyFont="1" applyFill="1" applyBorder="1" applyAlignment="1">
      <alignment horizontal="center"/>
    </xf>
    <xf numFmtId="182" fontId="39" fillId="27" borderId="6" xfId="1" quotePrefix="1" applyNumberFormat="1" applyFont="1" applyFill="1" applyBorder="1" applyAlignment="1">
      <alignment horizontal="center" vertical="center"/>
    </xf>
    <xf numFmtId="182" fontId="39" fillId="27" borderId="2" xfId="1" quotePrefix="1" applyNumberFormat="1" applyFont="1" applyFill="1" applyBorder="1" applyAlignment="1">
      <alignment horizontal="center" vertical="center"/>
    </xf>
    <xf numFmtId="182" fontId="39" fillId="0" borderId="17" xfId="1" quotePrefix="1" applyNumberFormat="1" applyFont="1" applyFill="1" applyBorder="1" applyAlignment="1">
      <alignment horizontal="center"/>
    </xf>
    <xf numFmtId="182" fontId="39" fillId="27" borderId="59" xfId="1" applyNumberFormat="1" applyFont="1" applyFill="1" applyBorder="1" applyAlignment="1">
      <alignment horizontal="center"/>
    </xf>
    <xf numFmtId="182" fontId="39" fillId="27" borderId="17" xfId="1" quotePrefix="1" applyNumberFormat="1" applyFont="1" applyFill="1" applyBorder="1" applyAlignment="1">
      <alignment horizontal="center"/>
    </xf>
    <xf numFmtId="182" fontId="39" fillId="27" borderId="6" xfId="1" applyNumberFormat="1" applyFont="1" applyFill="1" applyBorder="1" applyAlignment="1" applyProtection="1">
      <alignment horizontal="center"/>
    </xf>
    <xf numFmtId="182" fontId="39" fillId="27" borderId="2" xfId="1" applyNumberFormat="1" applyFont="1" applyFill="1" applyBorder="1" applyAlignment="1" applyProtection="1">
      <alignment horizontal="center"/>
    </xf>
    <xf numFmtId="182" fontId="39" fillId="28" borderId="2" xfId="1" applyNumberFormat="1" applyFont="1" applyFill="1" applyBorder="1" applyAlignment="1" applyProtection="1">
      <alignment horizontal="center"/>
    </xf>
    <xf numFmtId="0" fontId="39" fillId="0" borderId="54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/>
    </xf>
    <xf numFmtId="0" fontId="40" fillId="0" borderId="17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39" fillId="0" borderId="5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3" fillId="0" borderId="59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/>
    </xf>
    <xf numFmtId="0" fontId="39" fillId="0" borderId="6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44" fillId="0" borderId="0" xfId="0" applyNumberFormat="1" applyFont="1" applyAlignment="1">
      <alignment horizontal="center"/>
    </xf>
    <xf numFmtId="0" fontId="39" fillId="0" borderId="17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0" fillId="18" borderId="59" xfId="0" applyFont="1" applyFill="1" applyBorder="1" applyAlignment="1">
      <alignment horizontal="center" vertical="center"/>
    </xf>
    <xf numFmtId="0" fontId="39" fillId="18" borderId="2" xfId="0" applyFont="1" applyFill="1" applyBorder="1" applyAlignment="1">
      <alignment horizontal="center" vertical="center"/>
    </xf>
    <xf numFmtId="0" fontId="40" fillId="10" borderId="63" xfId="0" applyFont="1" applyFill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43" fontId="2" fillId="0" borderId="0" xfId="1" applyNumberFormat="1" applyFont="1" applyBorder="1" applyAlignment="1">
      <alignment horizontal="center"/>
    </xf>
    <xf numFmtId="0" fontId="18" fillId="2" borderId="68" xfId="0" applyFont="1" applyFill="1" applyBorder="1" applyAlignment="1">
      <alignment horizontal="center" vertical="center"/>
    </xf>
    <xf numFmtId="0" fontId="19" fillId="2" borderId="69" xfId="0" applyFont="1" applyFill="1" applyBorder="1" applyAlignment="1">
      <alignment horizontal="center" vertical="center"/>
    </xf>
    <xf numFmtId="0" fontId="19" fillId="2" borderId="70" xfId="0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10" borderId="58" xfId="0" applyFont="1" applyFill="1" applyBorder="1" applyAlignment="1">
      <alignment horizontal="center" vertical="center"/>
    </xf>
    <xf numFmtId="0" fontId="40" fillId="10" borderId="52" xfId="0" applyFont="1" applyFill="1" applyBorder="1" applyAlignment="1">
      <alignment horizontal="center" vertical="center"/>
    </xf>
    <xf numFmtId="0" fontId="40" fillId="17" borderId="59" xfId="0" applyFont="1" applyFill="1" applyBorder="1" applyAlignment="1">
      <alignment horizontal="center" vertical="center"/>
    </xf>
    <xf numFmtId="0" fontId="40" fillId="17" borderId="2" xfId="0" applyFont="1" applyFill="1" applyBorder="1" applyAlignment="1">
      <alignment horizontal="center" vertical="center"/>
    </xf>
    <xf numFmtId="0" fontId="40" fillId="10" borderId="59" xfId="0" applyFont="1" applyFill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18" borderId="59" xfId="0" applyFont="1" applyFill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177" fontId="40" fillId="0" borderId="56" xfId="0" applyNumberFormat="1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/>
    </xf>
    <xf numFmtId="0" fontId="40" fillId="0" borderId="56" xfId="0" applyFont="1" applyBorder="1" applyAlignment="1">
      <alignment horizontal="center"/>
    </xf>
    <xf numFmtId="182" fontId="39" fillId="20" borderId="56" xfId="1" applyNumberFormat="1" applyFont="1" applyFill="1" applyBorder="1" applyAlignment="1">
      <alignment horizontal="center" vertical="center"/>
    </xf>
    <xf numFmtId="182" fontId="39" fillId="20" borderId="56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179" fontId="16" fillId="0" borderId="8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10" borderId="71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18" borderId="72" xfId="0" applyFont="1" applyFill="1" applyBorder="1" applyAlignment="1">
      <alignment horizontal="center" vertical="center"/>
    </xf>
    <xf numFmtId="0" fontId="2" fillId="18" borderId="73" xfId="0" applyFont="1" applyFill="1" applyBorder="1" applyAlignment="1">
      <alignment horizontal="center" vertical="center"/>
    </xf>
    <xf numFmtId="0" fontId="2" fillId="18" borderId="74" xfId="0" applyFont="1" applyFill="1" applyBorder="1" applyAlignment="1">
      <alignment horizontal="center" vertical="center"/>
    </xf>
    <xf numFmtId="0" fontId="2" fillId="18" borderId="75" xfId="0" applyFont="1" applyFill="1" applyBorder="1" applyAlignment="1">
      <alignment horizontal="center" vertical="center"/>
    </xf>
    <xf numFmtId="0" fontId="2" fillId="18" borderId="76" xfId="0" applyFont="1" applyFill="1" applyBorder="1" applyAlignment="1">
      <alignment horizontal="center" vertical="center"/>
    </xf>
    <xf numFmtId="0" fontId="2" fillId="18" borderId="77" xfId="0" applyFont="1" applyFill="1" applyBorder="1" applyAlignment="1">
      <alignment horizontal="center" vertical="center"/>
    </xf>
    <xf numFmtId="0" fontId="3" fillId="17" borderId="78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3" fillId="10" borderId="78" xfId="0" applyFont="1" applyFill="1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0" fontId="3" fillId="10" borderId="79" xfId="0" applyFont="1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48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3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GRAFIK REKAP PANTAUAN DEBIT</a:t>
            </a:r>
          </a:p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BENDUNG KONTROL POINT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FAKTOR K</c:v>
          </c:tx>
          <c:cat>
            <c:strRef>
              <c:f>'REKAP 5 TH'!$B$9:$B$14</c:f>
              <c:strCache>
                <c:ptCount val="6"/>
                <c:pt idx="0">
                  <c:v>2010 / September</c:v>
                </c:pt>
                <c:pt idx="1">
                  <c:v>2011 / september</c:v>
                </c:pt>
                <c:pt idx="2">
                  <c:v>2012 / september</c:v>
                </c:pt>
                <c:pt idx="3">
                  <c:v>2013 /  September</c:v>
                </c:pt>
                <c:pt idx="4">
                  <c:v>2014 / september</c:v>
                </c:pt>
                <c:pt idx="5">
                  <c:v>2015 / Desember</c:v>
                </c:pt>
              </c:strCache>
            </c:strRef>
          </c:cat>
          <c:val>
            <c:numRef>
              <c:f>'REKAP 5 TH'!$J$9:$J$14</c:f>
              <c:numCache>
                <c:formatCode>_(* #,##0.00_);_(* \(#,##0.00\);_(* "-"??_);_(@_)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marker val="1"/>
        <c:axId val="154291200"/>
        <c:axId val="158819456"/>
      </c:lineChart>
      <c:catAx>
        <c:axId val="1542912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819456"/>
        <c:crossesAt val="0.5"/>
        <c:auto val="1"/>
        <c:lblAlgn val="ctr"/>
        <c:lblOffset val="100"/>
      </c:catAx>
      <c:valAx>
        <c:axId val="158819456"/>
        <c:scaling>
          <c:orientation val="minMax"/>
          <c:max val="1.1000000000000001"/>
          <c:min val="3.0000000000000002E-2"/>
        </c:scaling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Faktor K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91200"/>
        <c:crosses val="autoZero"/>
        <c:crossBetween val="between"/>
        <c:majorUnit val="0.1"/>
        <c:minorUnit val="0.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FF66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74803149606303243" r="0" t="0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GRAFIK REKAP PANTAUAN</a:t>
            </a:r>
          </a:p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DEBIT BENDUNG KONTROL POINT</a:t>
            </a:r>
          </a:p>
        </c:rich>
      </c:tx>
    </c:title>
    <c:plotArea>
      <c:layout/>
      <c:lineChart>
        <c:grouping val="standard"/>
        <c:ser>
          <c:idx val="2"/>
          <c:order val="0"/>
          <c:tx>
            <c:v>FAKTOR K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0000FF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'REKAP PROP'!$B$10:$C$15</c:f>
              <c:strCache>
                <c:ptCount val="6"/>
                <c:pt idx="0">
                  <c:v>PEMALI COMAL</c:v>
                </c:pt>
                <c:pt idx="1">
                  <c:v>BODRI  KUTO</c:v>
                </c:pt>
                <c:pt idx="2">
                  <c:v>SERANG LUSI JUANA</c:v>
                </c:pt>
                <c:pt idx="3">
                  <c:v>BENGAWAN SOLO</c:v>
                </c:pt>
                <c:pt idx="4">
                  <c:v>PROBOLO</c:v>
                </c:pt>
                <c:pt idx="5">
                  <c:v>SERAYU CITANDUY</c:v>
                </c:pt>
              </c:strCache>
            </c:strRef>
          </c:cat>
          <c:val>
            <c:numRef>
              <c:f>'REKAP PROP'!$J$10:$J$15</c:f>
              <c:numCache>
                <c:formatCode>_(* #,##0.00_);_(* \(#,##0.00\);_(* "-"_);_(@_)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marker val="1"/>
        <c:axId val="66539520"/>
        <c:axId val="66541440"/>
      </c:lineChart>
      <c:catAx>
        <c:axId val="665395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541440"/>
        <c:crossesAt val="0.5"/>
        <c:auto val="1"/>
        <c:lblAlgn val="ctr"/>
        <c:lblOffset val="100"/>
      </c:catAx>
      <c:valAx>
        <c:axId val="66541440"/>
        <c:scaling>
          <c:orientation val="minMax"/>
          <c:max val="1.100000000000000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Faktor K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539520"/>
        <c:crosses val="autoZero"/>
        <c:crossBetween val="between"/>
        <c:majorUnit val="0.1"/>
        <c:minorUnit val="0.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FF66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74803149606303199" r="0" t="0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Grafik Debit Bendung-bendung pada Balai PSDA Bengawan Solo </a:t>
            </a:r>
          </a:p>
          <a:p>
            <a:pPr>
              <a:defRPr sz="2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Periode Minggu ke I ( tgl. 03 s/d 09 Januari 2011 )</a:t>
            </a:r>
          </a:p>
        </c:rich>
      </c:tx>
      <c:layout>
        <c:manualLayout>
          <c:xMode val="edge"/>
          <c:yMode val="edge"/>
          <c:x val="9.1713075191444227E-2"/>
          <c:y val="4.92442315097651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3445724664768155E-2"/>
          <c:y val="0.13231328947444446"/>
          <c:w val="0.84194818143449912"/>
          <c:h val="0.66516680899053193"/>
        </c:manualLayout>
      </c:layout>
      <c:barChart>
        <c:barDir val="col"/>
        <c:grouping val="clustered"/>
        <c:ser>
          <c:idx val="1"/>
          <c:order val="0"/>
          <c:tx>
            <c:v>Q Tersedia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BENG.SOLO!$J$11:$J$54</c:f>
              <c:numCache>
                <c:formatCode>_(* #,##0.00_);_(* \(#,##0.00\);_(* \-??_);_(@_)</c:formatCode>
                <c:ptCount val="44"/>
                <c:pt idx="0">
                  <c:v>183.51999999999998</c:v>
                </c:pt>
                <c:pt idx="1">
                  <c:v>5.8070000000000004</c:v>
                </c:pt>
                <c:pt idx="2">
                  <c:v>1.3420000000000001</c:v>
                </c:pt>
                <c:pt idx="3">
                  <c:v>1.83</c:v>
                </c:pt>
                <c:pt idx="4">
                  <c:v>0.435</c:v>
                </c:pt>
                <c:pt idx="5">
                  <c:v>0.115</c:v>
                </c:pt>
                <c:pt idx="6">
                  <c:v>2.895</c:v>
                </c:pt>
                <c:pt idx="7">
                  <c:v>2.8</c:v>
                </c:pt>
                <c:pt idx="8">
                  <c:v>2.9049999999999998</c:v>
                </c:pt>
                <c:pt idx="9">
                  <c:v>0.122</c:v>
                </c:pt>
                <c:pt idx="10">
                  <c:v>8.8999999999999996E-2</c:v>
                </c:pt>
                <c:pt idx="11">
                  <c:v>0.16800000000000001</c:v>
                </c:pt>
                <c:pt idx="12">
                  <c:v>0.32800000000000001</c:v>
                </c:pt>
                <c:pt idx="13">
                  <c:v>0.24399999999999999</c:v>
                </c:pt>
                <c:pt idx="14">
                  <c:v>2.0490000000000004</c:v>
                </c:pt>
                <c:pt idx="15">
                  <c:v>6.3689999999999998</c:v>
                </c:pt>
                <c:pt idx="16">
                  <c:v>6.6290000000000004</c:v>
                </c:pt>
                <c:pt idx="17">
                  <c:v>0.83699999999999997</c:v>
                </c:pt>
                <c:pt idx="18">
                  <c:v>0.52500000000000002</c:v>
                </c:pt>
                <c:pt idx="19">
                  <c:v>0.46500000000000002</c:v>
                </c:pt>
                <c:pt idx="20">
                  <c:v>1.5509999999999999</c:v>
                </c:pt>
                <c:pt idx="21">
                  <c:v>6.7549999999999999</c:v>
                </c:pt>
                <c:pt idx="22">
                  <c:v>0.107</c:v>
                </c:pt>
                <c:pt idx="23">
                  <c:v>0.59799999999999998</c:v>
                </c:pt>
                <c:pt idx="24">
                  <c:v>4.7519999999999998</c:v>
                </c:pt>
                <c:pt idx="25">
                  <c:v>0.375</c:v>
                </c:pt>
                <c:pt idx="26">
                  <c:v>0.496</c:v>
                </c:pt>
                <c:pt idx="27">
                  <c:v>0.71799999999999997</c:v>
                </c:pt>
                <c:pt idx="28">
                  <c:v>0.19900000000000001</c:v>
                </c:pt>
                <c:pt idx="29">
                  <c:v>2.6139999999999999</c:v>
                </c:pt>
                <c:pt idx="30">
                  <c:v>3.19</c:v>
                </c:pt>
                <c:pt idx="31">
                  <c:v>1.0390000000000001</c:v>
                </c:pt>
                <c:pt idx="32">
                  <c:v>0.247</c:v>
                </c:pt>
                <c:pt idx="33">
                  <c:v>4.774</c:v>
                </c:pt>
                <c:pt idx="34">
                  <c:v>1.0149999999999999</c:v>
                </c:pt>
                <c:pt idx="35">
                  <c:v>0.875</c:v>
                </c:pt>
                <c:pt idx="36">
                  <c:v>0.83799999999999997</c:v>
                </c:pt>
                <c:pt idx="37">
                  <c:v>1.337</c:v>
                </c:pt>
                <c:pt idx="38">
                  <c:v>0.84</c:v>
                </c:pt>
                <c:pt idx="39">
                  <c:v>0.32500000000000001</c:v>
                </c:pt>
                <c:pt idx="40">
                  <c:v>4.4999999999999998E-2</c:v>
                </c:pt>
                <c:pt idx="41">
                  <c:v>0.32500000000000001</c:v>
                </c:pt>
                <c:pt idx="42">
                  <c:v>2.1139999999999999</c:v>
                </c:pt>
                <c:pt idx="43">
                  <c:v>0.09</c:v>
                </c:pt>
              </c:numCache>
            </c:numRef>
          </c:val>
        </c:ser>
        <c:ser>
          <c:idx val="2"/>
          <c:order val="1"/>
          <c:tx>
            <c:v>Q Dibutuhkan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BENG.SOLO!$K$11:$K$54</c:f>
              <c:numCache>
                <c:formatCode>_(* #,##0.00_);_(* \(#,##0.00\);_(* \-??_);_(@_)</c:formatCode>
                <c:ptCount val="44"/>
                <c:pt idx="0">
                  <c:v>12</c:v>
                </c:pt>
                <c:pt idx="1">
                  <c:v>0.45600000000000002</c:v>
                </c:pt>
                <c:pt idx="2">
                  <c:v>0.95</c:v>
                </c:pt>
                <c:pt idx="3">
                  <c:v>0.88</c:v>
                </c:pt>
                <c:pt idx="4">
                  <c:v>0.22500000000000001</c:v>
                </c:pt>
                <c:pt idx="5">
                  <c:v>0.125</c:v>
                </c:pt>
                <c:pt idx="6">
                  <c:v>0.25</c:v>
                </c:pt>
                <c:pt idx="7">
                  <c:v>0.05</c:v>
                </c:pt>
                <c:pt idx="8">
                  <c:v>0.45</c:v>
                </c:pt>
                <c:pt idx="9">
                  <c:v>0.13</c:v>
                </c:pt>
                <c:pt idx="10">
                  <c:v>0.1</c:v>
                </c:pt>
                <c:pt idx="11">
                  <c:v>0.09</c:v>
                </c:pt>
                <c:pt idx="12">
                  <c:v>0.156</c:v>
                </c:pt>
                <c:pt idx="13">
                  <c:v>0.22</c:v>
                </c:pt>
                <c:pt idx="14">
                  <c:v>0.5</c:v>
                </c:pt>
                <c:pt idx="15">
                  <c:v>1</c:v>
                </c:pt>
                <c:pt idx="16">
                  <c:v>0.25</c:v>
                </c:pt>
                <c:pt idx="17">
                  <c:v>0.4</c:v>
                </c:pt>
                <c:pt idx="18">
                  <c:v>0.11</c:v>
                </c:pt>
                <c:pt idx="19">
                  <c:v>0.2</c:v>
                </c:pt>
                <c:pt idx="20">
                  <c:v>0.52700000000000002</c:v>
                </c:pt>
                <c:pt idx="21">
                  <c:v>0.36199999999999999</c:v>
                </c:pt>
                <c:pt idx="22">
                  <c:v>8.2000000000000003E-2</c:v>
                </c:pt>
                <c:pt idx="23">
                  <c:v>0.17899999999999999</c:v>
                </c:pt>
                <c:pt idx="24">
                  <c:v>0.46</c:v>
                </c:pt>
                <c:pt idx="25">
                  <c:v>2.5999999999999999E-2</c:v>
                </c:pt>
                <c:pt idx="26">
                  <c:v>6.2E-2</c:v>
                </c:pt>
                <c:pt idx="27">
                  <c:v>0.21</c:v>
                </c:pt>
                <c:pt idx="28">
                  <c:v>0.13</c:v>
                </c:pt>
                <c:pt idx="29">
                  <c:v>0.315</c:v>
                </c:pt>
                <c:pt idx="30">
                  <c:v>0.112</c:v>
                </c:pt>
                <c:pt idx="31">
                  <c:v>0.13700000000000001</c:v>
                </c:pt>
                <c:pt idx="32">
                  <c:v>7.0000000000000007E-2</c:v>
                </c:pt>
                <c:pt idx="33">
                  <c:v>0.65</c:v>
                </c:pt>
                <c:pt idx="34">
                  <c:v>0.47499999999999998</c:v>
                </c:pt>
                <c:pt idx="35">
                  <c:v>1</c:v>
                </c:pt>
                <c:pt idx="36">
                  <c:v>0.26600000000000001</c:v>
                </c:pt>
                <c:pt idx="37">
                  <c:v>0.154</c:v>
                </c:pt>
                <c:pt idx="38">
                  <c:v>0.27500000000000002</c:v>
                </c:pt>
                <c:pt idx="39">
                  <c:v>0.17499999999999999</c:v>
                </c:pt>
                <c:pt idx="40">
                  <c:v>0.05</c:v>
                </c:pt>
                <c:pt idx="41">
                  <c:v>0.45</c:v>
                </c:pt>
                <c:pt idx="42">
                  <c:v>0.5</c:v>
                </c:pt>
                <c:pt idx="43">
                  <c:v>0.1</c:v>
                </c:pt>
              </c:numCache>
            </c:numRef>
          </c:val>
        </c:ser>
        <c:gapWidth val="100"/>
        <c:axId val="89574016"/>
        <c:axId val="90891392"/>
      </c:barChart>
      <c:catAx>
        <c:axId val="89574016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891392"/>
        <c:crossesAt val="0.1"/>
        <c:auto val="1"/>
        <c:lblAlgn val="ctr"/>
        <c:lblOffset val="100"/>
        <c:tickLblSkip val="1"/>
        <c:tickMarkSkip val="1"/>
      </c:catAx>
      <c:valAx>
        <c:axId val="90891392"/>
        <c:scaling>
          <c:orientation val="minMax"/>
          <c:min val="0"/>
        </c:scaling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DEBIT ( m3/det )</a:t>
                </a:r>
              </a:p>
            </c:rich>
          </c:tx>
          <c:layout>
            <c:manualLayout>
              <c:xMode val="edge"/>
              <c:yMode val="edge"/>
              <c:x val="1.4517915597628939E-2"/>
              <c:y val="0.49939006499077204"/>
            </c:manualLayout>
          </c:layout>
          <c:spPr>
            <a:noFill/>
            <a:ln w="25400">
              <a:noFill/>
            </a:ln>
          </c:spPr>
        </c:title>
        <c:numFmt formatCode="_(* #,##0.00_);_(* \(#,##0.00\);_(* \-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74016"/>
        <c:crosses val="max"/>
        <c:crossBetween val="between"/>
        <c:majorUnit val="5"/>
        <c:minorUnit val="1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662944940871155"/>
          <c:y val="0.91179155710851412"/>
          <c:w val="0.24868929586050112"/>
          <c:h val="2.16021602160216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8100">
      <a:solidFill>
        <a:srgbClr val="FF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0000000000000032" l="0.75000000000001465" r="0.75000000000001465" t="0.5" header="0.5" footer="0.5"/>
    <c:pageSetup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01066060172448"/>
          <c:y val="0.17518260662537538"/>
          <c:w val="0.84520741020043055"/>
          <c:h val="0.60000042769191075"/>
        </c:manualLayout>
      </c:layout>
      <c:lineChart>
        <c:grouping val="standard"/>
        <c:ser>
          <c:idx val="0"/>
          <c:order val="0"/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BENG.SOLO!$L$11:$L$54</c:f>
              <c:numCache>
                <c:formatCode>_(* #,##0.00_);_(* \(#,##0.00\);_(* \-??_);_(@_)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0.93846153846153846</c:v>
                </c:pt>
                <c:pt idx="10">
                  <c:v>0.8899999999999999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0.875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0.89999999999999991</c:v>
                </c:pt>
                <c:pt idx="41">
                  <c:v>0.72222222222222221</c:v>
                </c:pt>
                <c:pt idx="42">
                  <c:v>1</c:v>
                </c:pt>
                <c:pt idx="43">
                  <c:v>0.89999999999999991</c:v>
                </c:pt>
              </c:numCache>
            </c:numRef>
          </c:val>
        </c:ser>
        <c:ser>
          <c:idx val="1"/>
          <c:order val="1"/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BENG.SOLO!$L$11:$L$54</c:f>
              <c:numCache>
                <c:formatCode>_(* #,##0.00_);_(* \(#,##0.00\);_(* \-??_);_(@_)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0.93846153846153846</c:v>
                </c:pt>
                <c:pt idx="10">
                  <c:v>0.8899999999999999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0.875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0.89999999999999991</c:v>
                </c:pt>
                <c:pt idx="41">
                  <c:v>0.72222222222222221</c:v>
                </c:pt>
                <c:pt idx="42">
                  <c:v>1</c:v>
                </c:pt>
                <c:pt idx="43">
                  <c:v>0.89999999999999991</c:v>
                </c:pt>
              </c:numCache>
            </c:numRef>
          </c:val>
        </c:ser>
        <c:marker val="1"/>
        <c:axId val="102906880"/>
        <c:axId val="102946688"/>
      </c:lineChart>
      <c:catAx>
        <c:axId val="102906880"/>
        <c:scaling>
          <c:orientation val="minMax"/>
        </c:scaling>
        <c:axPos val="b"/>
        <c:majorGridlines/>
        <c:title>
          <c:tx>
            <c:rich>
              <a:bodyPr rot="-540000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Faktor K</a:t>
                </a:r>
              </a:p>
            </c:rich>
          </c:tx>
          <c:layout>
            <c:manualLayout>
              <c:xMode val="edge"/>
              <c:yMode val="edge"/>
              <c:x val="3.0782761653474211E-2"/>
              <c:y val="0.406705539358600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30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Baskerville Old Face"/>
                <a:ea typeface="Baskerville Old Face"/>
                <a:cs typeface="Baskerville Old Face"/>
              </a:defRPr>
            </a:pPr>
            <a:endParaRPr lang="en-US"/>
          </a:p>
        </c:txPr>
        <c:crossAx val="102946688"/>
        <c:crosses val="autoZero"/>
        <c:lblAlgn val="ctr"/>
        <c:lblOffset val="100"/>
      </c:catAx>
      <c:valAx>
        <c:axId val="102946688"/>
        <c:scaling>
          <c:orientation val="minMax"/>
          <c:max val="1.1000000000000001"/>
          <c:min val="0"/>
        </c:scaling>
        <c:axPos val="l"/>
        <c:majorGridlines/>
        <c:numFmt formatCode="_(* #,##0.00_);_(* \(#,##0.00\);_(* \-??_);_(@_)" sourceLinked="1"/>
        <c:tickLblPos val="nextTo"/>
        <c:spPr>
          <a:solidFill>
            <a:srgbClr val="92D050"/>
          </a:solidFill>
          <a:ln>
            <a:solidFill>
              <a:srgbClr val="FFFF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2906880"/>
        <c:crosses val="autoZero"/>
        <c:crossBetween val="between"/>
        <c:majorUnit val="0.1"/>
        <c:minorUnit val="0.1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32000000000001166" header="0.30000000000000032" footer="0.30000000000000032"/>
    <c:pageSetup orientation="landscape" horizontalDpi="-3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>
        <c:manualLayout>
          <c:layoutTarget val="inner"/>
          <c:xMode val="edge"/>
          <c:yMode val="edge"/>
          <c:x val="0.12440968760633503"/>
          <c:y val="0.10675897223373412"/>
          <c:w val="0.81733755987097456"/>
          <c:h val="0.7924846249481976"/>
        </c:manualLayout>
      </c:layout>
      <c:lineChart>
        <c:grouping val="standard"/>
        <c:ser>
          <c:idx val="0"/>
          <c:order val="0"/>
          <c:tx>
            <c:v>GRAFIK BENDUNG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Ref>
              <c:f>'PROB-SCIT'!$M$10:$M$48</c:f>
              <c:numCache>
                <c:formatCode>_(* #,##0.00_);_(* \(#,##0.00\);_(* \-??_);_(@_)</c:formatCode>
                <c:ptCount val="39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0.60000000000000009</c:v>
                </c:pt>
              </c:numCache>
            </c:numRef>
          </c:val>
        </c:ser>
        <c:ser>
          <c:idx val="1"/>
          <c:order val="1"/>
          <c:tx>
            <c:v>Q Tersedia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Q Dibutuhkan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BENDUNG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ropLines>
          <c:spPr>
            <a:ln w="3175">
              <a:solidFill>
                <a:srgbClr val="0000FF"/>
              </a:solidFill>
              <a:prstDash val="solid"/>
            </a:ln>
          </c:spPr>
        </c:dropLine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axId val="122544512"/>
        <c:axId val="122546816"/>
      </c:lineChart>
      <c:catAx>
        <c:axId val="122544512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0"/>
        <c:tickLblPos val="low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546816"/>
        <c:crossesAt val="1"/>
        <c:auto val="1"/>
        <c:lblAlgn val="ctr"/>
        <c:lblOffset val="100"/>
        <c:tickLblSkip val="1"/>
        <c:tickMarkSkip val="1"/>
      </c:catAx>
      <c:valAx>
        <c:axId val="122546816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Faktor  K</a:t>
                </a:r>
              </a:p>
            </c:rich>
          </c:tx>
          <c:layout>
            <c:manualLayout>
              <c:xMode val="edge"/>
              <c:yMode val="edge"/>
              <c:x val="3.5258858842294453E-2"/>
              <c:y val="0.39492240997969286"/>
            </c:manualLayout>
          </c:layout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544512"/>
        <c:crosses val="autoZero"/>
        <c:crossBetween val="between"/>
        <c:majorUnit val="0.1"/>
        <c:minorUnit val="0.1"/>
      </c:valAx>
      <c:spPr>
        <a:solidFill>
          <a:srgbClr val="C0C0C0"/>
        </a:solidFill>
        <a:ln w="38100">
          <a:solidFill>
            <a:srgbClr val="808080"/>
          </a:solidFill>
          <a:prstDash val="solid"/>
        </a:ln>
      </c:spPr>
    </c:plotArea>
    <c:dispBlanksAs val="gap"/>
  </c:chart>
  <c:spPr>
    <a:ln w="38100">
      <a:solidFill>
        <a:srgbClr val="FF0000"/>
      </a:solidFill>
      <a:prstDash val="solid"/>
    </a:ln>
    <a:effectLst>
      <a:outerShdw dist="35921" dir="2700000" sx="14000" sy="14000" algn="br">
        <a:srgbClr val="000000"/>
      </a:outerShdw>
    </a:effectLst>
  </c:spPr>
  <c:txPr>
    <a:bodyPr/>
    <a:lstStyle/>
    <a:p>
      <a:pPr>
        <a:defRPr sz="2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0000000000000032" l="0.75000000000001465" r="0.75000000000001465" t="0.5" header="0.5" footer="0.5"/>
    <c:pageSetup orientation="landscape" horizontalDpi="-3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060403850963349"/>
          <c:y val="0.15011391076115491"/>
          <c:w val="0.85990903391991835"/>
          <c:h val="0.60622117235349937"/>
        </c:manualLayout>
      </c:layout>
      <c:barChart>
        <c:barDir val="col"/>
        <c:grouping val="clustered"/>
        <c:ser>
          <c:idx val="0"/>
          <c:order val="0"/>
          <c:tx>
            <c:v>Q SUNGAI</c:v>
          </c:tx>
          <c:cat>
            <c:strRef>
              <c:f>'PC-JT-SL'!$D$10:$D$39</c:f>
              <c:strCache>
                <c:ptCount val="30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</c:strCache>
            </c:strRef>
          </c:cat>
          <c:val>
            <c:numRef>
              <c:f>'PC-JT-SL'!$J$10:$J$39</c:f>
              <c:numCache>
                <c:formatCode>_(* #,##0.00_);_(* \(#,##0.00\);_(* \-??_);_(@_)</c:formatCode>
                <c:ptCount val="30"/>
                <c:pt idx="0">
                  <c:v>9.4669999999999987</c:v>
                </c:pt>
                <c:pt idx="1">
                  <c:v>43.391999999999996</c:v>
                </c:pt>
                <c:pt idx="2">
                  <c:v>19.904</c:v>
                </c:pt>
                <c:pt idx="3">
                  <c:v>37.894999999999996</c:v>
                </c:pt>
                <c:pt idx="4">
                  <c:v>29.155999999999999</c:v>
                </c:pt>
                <c:pt idx="5">
                  <c:v>14.273</c:v>
                </c:pt>
                <c:pt idx="6">
                  <c:v>17.754000000000001</c:v>
                </c:pt>
                <c:pt idx="7">
                  <c:v>7.6850000000000005</c:v>
                </c:pt>
                <c:pt idx="8">
                  <c:v>4.3730000000000002</c:v>
                </c:pt>
                <c:pt idx="9">
                  <c:v>18.721</c:v>
                </c:pt>
                <c:pt idx="10">
                  <c:v>18.672999999999998</c:v>
                </c:pt>
                <c:pt idx="11">
                  <c:v>19.443999999999999</c:v>
                </c:pt>
                <c:pt idx="12">
                  <c:v>6.3529999999999998</c:v>
                </c:pt>
                <c:pt idx="13">
                  <c:v>5.7130000000000001</c:v>
                </c:pt>
                <c:pt idx="14">
                  <c:v>10.269</c:v>
                </c:pt>
                <c:pt idx="15">
                  <c:v>18.274999999999999</c:v>
                </c:pt>
                <c:pt idx="16">
                  <c:v>2.62</c:v>
                </c:pt>
                <c:pt idx="17">
                  <c:v>22.456</c:v>
                </c:pt>
                <c:pt idx="18">
                  <c:v>2.6189999999999998</c:v>
                </c:pt>
                <c:pt idx="19">
                  <c:v>12.524999999999999</c:v>
                </c:pt>
                <c:pt idx="20">
                  <c:v>11.923999999999999</c:v>
                </c:pt>
                <c:pt idx="21">
                  <c:v>26.004000000000001</c:v>
                </c:pt>
                <c:pt idx="22">
                  <c:v>2.177</c:v>
                </c:pt>
                <c:pt idx="23">
                  <c:v>2.4849999999999999</c:v>
                </c:pt>
                <c:pt idx="24">
                  <c:v>0.67500000000000004</c:v>
                </c:pt>
                <c:pt idx="25">
                  <c:v>0.23300000000000001</c:v>
                </c:pt>
                <c:pt idx="26">
                  <c:v>0.28999999999999998</c:v>
                </c:pt>
                <c:pt idx="27">
                  <c:v>0.28100000000000003</c:v>
                </c:pt>
                <c:pt idx="28">
                  <c:v>1.7879999999999998</c:v>
                </c:pt>
                <c:pt idx="29">
                  <c:v>3.169</c:v>
                </c:pt>
              </c:numCache>
            </c:numRef>
          </c:val>
        </c:ser>
        <c:ser>
          <c:idx val="1"/>
          <c:order val="1"/>
          <c:tx>
            <c:v>Q KEBUTUHAN</c:v>
          </c:tx>
          <c:cat>
            <c:strRef>
              <c:f>'PC-JT-SL'!$D$10:$D$39</c:f>
              <c:strCache>
                <c:ptCount val="30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</c:strCache>
            </c:strRef>
          </c:cat>
          <c:val>
            <c:numRef>
              <c:f>'PC-JT-SL'!$K$10:$K$39</c:f>
              <c:numCache>
                <c:formatCode>_(* #,##0.00_);_(* \(#,##0.00\);_(* \-??_);_(@_)</c:formatCode>
                <c:ptCount val="30"/>
                <c:pt idx="0">
                  <c:v>3.1</c:v>
                </c:pt>
                <c:pt idx="1">
                  <c:v>3.7</c:v>
                </c:pt>
                <c:pt idx="2">
                  <c:v>29.395</c:v>
                </c:pt>
                <c:pt idx="3">
                  <c:v>45.304000000000002</c:v>
                </c:pt>
                <c:pt idx="4">
                  <c:v>12.33</c:v>
                </c:pt>
                <c:pt idx="5">
                  <c:v>4.2110000000000003</c:v>
                </c:pt>
                <c:pt idx="6">
                  <c:v>6.6440000000000001</c:v>
                </c:pt>
                <c:pt idx="7">
                  <c:v>7.6849999999999996</c:v>
                </c:pt>
                <c:pt idx="8">
                  <c:v>3.5030000000000001</c:v>
                </c:pt>
                <c:pt idx="9">
                  <c:v>7.3239999999999998</c:v>
                </c:pt>
                <c:pt idx="10">
                  <c:v>7.4390000000000001</c:v>
                </c:pt>
                <c:pt idx="11">
                  <c:v>6.0720000000000001</c:v>
                </c:pt>
                <c:pt idx="12">
                  <c:v>6.3529999999999998</c:v>
                </c:pt>
                <c:pt idx="13">
                  <c:v>5.7130000000000001</c:v>
                </c:pt>
                <c:pt idx="14">
                  <c:v>1.897</c:v>
                </c:pt>
                <c:pt idx="15">
                  <c:v>0.6</c:v>
                </c:pt>
                <c:pt idx="16">
                  <c:v>1.7</c:v>
                </c:pt>
                <c:pt idx="17">
                  <c:v>2.4470000000000001</c:v>
                </c:pt>
                <c:pt idx="18">
                  <c:v>2.4470000000000001</c:v>
                </c:pt>
                <c:pt idx="19">
                  <c:v>1.976</c:v>
                </c:pt>
                <c:pt idx="20">
                  <c:v>0.56200000000000006</c:v>
                </c:pt>
                <c:pt idx="21">
                  <c:v>1.9710000000000001</c:v>
                </c:pt>
                <c:pt idx="22">
                  <c:v>0.6</c:v>
                </c:pt>
                <c:pt idx="23">
                  <c:v>0.76100000000000001</c:v>
                </c:pt>
                <c:pt idx="24">
                  <c:v>0.49399999999999999</c:v>
                </c:pt>
                <c:pt idx="25">
                  <c:v>0.5</c:v>
                </c:pt>
                <c:pt idx="26">
                  <c:v>0.28999999999999998</c:v>
                </c:pt>
                <c:pt idx="27">
                  <c:v>0.254</c:v>
                </c:pt>
                <c:pt idx="28">
                  <c:v>0.25</c:v>
                </c:pt>
                <c:pt idx="29">
                  <c:v>0.78900000000000003</c:v>
                </c:pt>
              </c:numCache>
            </c:numRef>
          </c:val>
        </c:ser>
        <c:ser>
          <c:idx val="2"/>
          <c:order val="2"/>
          <c:tx>
            <c:v>FAKTOR K</c:v>
          </c:tx>
          <c:val>
            <c:numRef>
              <c:f>'PC-JT-SL'!$L$10:$L$39</c:f>
              <c:numCache>
                <c:formatCode>_(* #,##0.00_);_(* \(#,##0.00\);_(* \-??_);_(@_)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0.67712195951692467</c:v>
                </c:pt>
                <c:pt idx="3">
                  <c:v>0.83646035670139485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1.0000000000000002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0.46600000000000003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</c:ser>
        <c:gapWidth val="300"/>
        <c:axId val="108370944"/>
        <c:axId val="110314624"/>
      </c:barChart>
      <c:catAx>
        <c:axId val="1083709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314624"/>
        <c:crosses val="autoZero"/>
        <c:auto val="1"/>
        <c:lblAlgn val="ctr"/>
        <c:lblOffset val="100"/>
      </c:catAx>
      <c:valAx>
        <c:axId val="110314624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M/DETIK</a:t>
                </a:r>
              </a:p>
            </c:rich>
          </c:tx>
        </c:title>
        <c:numFmt formatCode="_(* #,##0.00_);_(* \(#,##0.00\);_(* \-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37094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1.5434194722091496E-2"/>
          <c:y val="0.89818574048107003"/>
          <c:w val="0.16057981601541552"/>
          <c:h val="9.5052044008197556E-2"/>
        </c:manualLayout>
      </c:layout>
      <c:txPr>
        <a:bodyPr/>
        <a:lstStyle/>
        <a:p>
          <a:pPr>
            <a:defRPr sz="13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i Comal, Jratun dan Serang Lusi Juana</a:t>
            </a:r>
          </a:p>
          <a:p>
            <a:pPr>
              <a:defRPr sz="2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Periode   IV ( tanggal  26 Januari s/d   01  Pebruari 2009   )</a:t>
            </a:r>
          </a:p>
        </c:rich>
      </c:tx>
      <c:layout>
        <c:manualLayout>
          <c:xMode val="edge"/>
          <c:yMode val="edge"/>
          <c:x val="0.20098391074271021"/>
          <c:y val="4.266194536333845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55633637854297"/>
          <c:y val="0.12845933311591293"/>
          <c:w val="0.82876876511307485"/>
          <c:h val="0.68103968069082466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Ref>
              <c:f>'PC-JT-SL'!$L$10:$L$65</c:f>
              <c:numCache>
                <c:formatCode>_(* #,##0.00_);_(* \(#,##0.00\);_(* \-??_);_(@_)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0.67712195951692467</c:v>
                </c:pt>
                <c:pt idx="3">
                  <c:v>0.83646035670139485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1.0000000000000002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0.46600000000000003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0.20989583333333336</c:v>
                </c:pt>
              </c:numCache>
            </c:numRef>
          </c:val>
        </c:ser>
        <c:ser>
          <c:idx val="1"/>
          <c:order val="1"/>
          <c:tx>
            <c:v>Q Tersedia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Q Dibutuhkan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BENDUNG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ropLines>
          <c:spPr>
            <a:ln w="3175">
              <a:solidFill>
                <a:srgbClr val="0000FF"/>
              </a:solidFill>
              <a:prstDash val="solid"/>
            </a:ln>
          </c:spPr>
        </c:dropLine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axId val="86054016"/>
        <c:axId val="89293568"/>
      </c:lineChart>
      <c:catAx>
        <c:axId val="860540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0"/>
        <c:tickLblPos val="low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93568"/>
        <c:crossesAt val="0.5"/>
        <c:auto val="1"/>
        <c:lblAlgn val="ctr"/>
        <c:lblOffset val="100"/>
        <c:tickLblSkip val="1"/>
        <c:tickMarkSkip val="1"/>
      </c:catAx>
      <c:valAx>
        <c:axId val="89293568"/>
        <c:scaling>
          <c:orientation val="minMax"/>
          <c:max val="1.100000000000000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Faktor  K</a:t>
                </a:r>
              </a:p>
            </c:rich>
          </c:tx>
          <c:layout>
            <c:manualLayout>
              <c:xMode val="edge"/>
              <c:yMode val="edge"/>
              <c:x val="3.5137034434293743E-3"/>
              <c:y val="0.45136517106959262"/>
            </c:manualLayout>
          </c:layout>
          <c:spPr>
            <a:noFill/>
            <a:ln w="25400">
              <a:noFill/>
            </a:ln>
          </c:spPr>
        </c:title>
        <c:numFmt formatCode="_(* #,##0.00_);_(* \(#,##0.00\);_(* \-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54016"/>
        <c:crosses val="autoZero"/>
        <c:crossBetween val="between"/>
        <c:majorUnit val="0.1"/>
        <c:minorUnit val="0.05"/>
      </c:valAx>
      <c:spPr>
        <a:solidFill>
          <a:srgbClr val="C0C0C0"/>
        </a:solidFill>
        <a:ln w="38100">
          <a:solidFill>
            <a:srgbClr val="808080"/>
          </a:solidFill>
          <a:prstDash val="solid"/>
        </a:ln>
      </c:spPr>
    </c:plotArea>
    <c:plotVisOnly val="1"/>
    <c:dispBlanksAs val="gap"/>
  </c:chart>
  <c:spPr>
    <a:pattFill prst="narHorz">
      <a:fgClr>
        <a:srgbClr val="99CC00"/>
      </a:fgClr>
      <a:bgClr>
        <a:srgbClr val="CCFFFF"/>
      </a:bgClr>
    </a:patt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61000000000000065" l="0.75000000000001465" r="0.75000000000001465" t="0.59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17</xdr:row>
      <xdr:rowOff>47625</xdr:rowOff>
    </xdr:from>
    <xdr:to>
      <xdr:col>9</xdr:col>
      <xdr:colOff>1066800</xdr:colOff>
      <xdr:row>49</xdr:row>
      <xdr:rowOff>152400</xdr:rowOff>
    </xdr:to>
    <xdr:graphicFrame macro="">
      <xdr:nvGraphicFramePr>
        <xdr:cNvPr id="464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47625</xdr:rowOff>
    </xdr:from>
    <xdr:to>
      <xdr:col>9</xdr:col>
      <xdr:colOff>762000</xdr:colOff>
      <xdr:row>49</xdr:row>
      <xdr:rowOff>152400</xdr:rowOff>
    </xdr:to>
    <xdr:graphicFrame macro="">
      <xdr:nvGraphicFramePr>
        <xdr:cNvPr id="66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666750</xdr:colOff>
      <xdr:row>4</xdr:row>
      <xdr:rowOff>142875</xdr:rowOff>
    </xdr:from>
    <xdr:to>
      <xdr:col>34</xdr:col>
      <xdr:colOff>76200</xdr:colOff>
      <xdr:row>55</xdr:row>
      <xdr:rowOff>161925</xdr:rowOff>
    </xdr:to>
    <xdr:graphicFrame macro="">
      <xdr:nvGraphicFramePr>
        <xdr:cNvPr id="36731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809625</xdr:colOff>
      <xdr:row>57</xdr:row>
      <xdr:rowOff>19050</xdr:rowOff>
    </xdr:from>
    <xdr:to>
      <xdr:col>31</xdr:col>
      <xdr:colOff>161925</xdr:colOff>
      <xdr:row>97</xdr:row>
      <xdr:rowOff>123825</xdr:rowOff>
    </xdr:to>
    <xdr:graphicFrame macro="">
      <xdr:nvGraphicFramePr>
        <xdr:cNvPr id="36731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0.09686</cdr:y>
    </cdr:from>
    <cdr:to>
      <cdr:x>0.53722</cdr:x>
      <cdr:y>0.14186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4238" y="630847"/>
          <a:ext cx="5011615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0.09247</cdr:x>
      <cdr:y>0.03949</cdr:y>
    </cdr:from>
    <cdr:to>
      <cdr:x>0.74197</cdr:x>
      <cdr:y>0.15874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99392" y="257174"/>
          <a:ext cx="7019191" cy="776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800"/>
            <a:t>Grafik faktor k Bendung bendung pada Balai PSDA  Bengawan Solo Periode minggu IV ( tgl 27 Pebruari s/ d 4 Maret 2012 </a:t>
          </a:r>
          <a:r>
            <a:rPr lang="en-US" sz="1100"/>
            <a:t>)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476250</xdr:colOff>
      <xdr:row>7</xdr:row>
      <xdr:rowOff>180975</xdr:rowOff>
    </xdr:from>
    <xdr:to>
      <xdr:col>34</xdr:col>
      <xdr:colOff>381000</xdr:colOff>
      <xdr:row>53</xdr:row>
      <xdr:rowOff>95250</xdr:rowOff>
    </xdr:to>
    <xdr:graphicFrame macro="">
      <xdr:nvGraphicFramePr>
        <xdr:cNvPr id="36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0.22767</cdr:x>
      <cdr:y>0.06667</cdr:y>
    </cdr:from>
    <cdr:to>
      <cdr:x>0.79597</cdr:x>
      <cdr:y>0.11386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0" y="847725"/>
          <a:ext cx="6181725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0.12259</cdr:x>
      <cdr:y>0.02247</cdr:y>
    </cdr:from>
    <cdr:to>
      <cdr:x>0.94483</cdr:x>
      <cdr:y>0.08914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3500" y="285750"/>
          <a:ext cx="8943975" cy="84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2400" b="1"/>
            <a:t>Grafik Faktor K Bendung  - bendung pada Balai PSDA Probolo dan Sercit  Periode Minggu I V ( tgl 27 Pebruari  s / d  4 Maret  2012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2</xdr:row>
      <xdr:rowOff>171450</xdr:rowOff>
    </xdr:from>
    <xdr:to>
      <xdr:col>31</xdr:col>
      <xdr:colOff>419100</xdr:colOff>
      <xdr:row>42</xdr:row>
      <xdr:rowOff>238125</xdr:rowOff>
    </xdr:to>
    <xdr:graphicFrame macro="">
      <xdr:nvGraphicFramePr>
        <xdr:cNvPr id="157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0.64871</cdr:x>
      <cdr:y>0.05672</cdr:y>
    </cdr:from>
    <cdr:to>
      <cdr:x>0.7056</cdr:x>
      <cdr:y>0.10503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25547" y="10737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</xdr:row>
      <xdr:rowOff>0</xdr:rowOff>
    </xdr:from>
    <xdr:to>
      <xdr:col>41</xdr:col>
      <xdr:colOff>142875</xdr:colOff>
      <xdr:row>40</xdr:row>
      <xdr:rowOff>161925</xdr:rowOff>
    </xdr:to>
    <xdr:graphicFrame macro="">
      <xdr:nvGraphicFramePr>
        <xdr:cNvPr id="128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14"/>
  <sheetViews>
    <sheetView showGridLines="0" topLeftCell="A7" workbookViewId="0">
      <selection activeCell="B4" sqref="B1:L65536"/>
    </sheetView>
  </sheetViews>
  <sheetFormatPr defaultRowHeight="12.75"/>
  <cols>
    <col min="1" max="1" width="9.140625" style="269"/>
    <col min="2" max="2" width="19.28515625" style="269" customWidth="1"/>
    <col min="3" max="3" width="10.85546875" style="269" customWidth="1"/>
    <col min="4" max="4" width="15.5703125" style="269" customWidth="1"/>
    <col min="5" max="5" width="15.140625" style="269" customWidth="1"/>
    <col min="6" max="6" width="14" style="269" customWidth="1"/>
    <col min="7" max="7" width="14.28515625" style="269" customWidth="1"/>
    <col min="8" max="8" width="14.85546875" style="269" customWidth="1"/>
    <col min="9" max="9" width="13.85546875" style="269" customWidth="1"/>
    <col min="10" max="10" width="16.85546875" style="269" customWidth="1"/>
    <col min="11" max="11" width="12.28515625" style="269" customWidth="1"/>
    <col min="12" max="16384" width="9.140625" style="269"/>
  </cols>
  <sheetData>
    <row r="3" spans="2:12" ht="23.25">
      <c r="B3" s="433" t="s">
        <v>369</v>
      </c>
      <c r="C3" s="433"/>
      <c r="D3" s="433"/>
      <c r="E3" s="433"/>
      <c r="F3" s="433"/>
      <c r="G3" s="433"/>
      <c r="H3" s="433"/>
      <c r="I3" s="433"/>
      <c r="J3" s="433"/>
      <c r="K3" s="271"/>
      <c r="L3" s="271"/>
    </row>
    <row r="4" spans="2:12" ht="23.25">
      <c r="B4" s="433" t="s">
        <v>355</v>
      </c>
      <c r="C4" s="433"/>
      <c r="D4" s="433"/>
      <c r="E4" s="433"/>
      <c r="F4" s="433"/>
      <c r="G4" s="433"/>
      <c r="H4" s="433"/>
      <c r="I4" s="433"/>
      <c r="J4" s="433"/>
      <c r="K4" s="271"/>
      <c r="L4" s="271"/>
    </row>
    <row r="5" spans="2:12" ht="13.5" thickBot="1"/>
    <row r="6" spans="2:12" ht="23.1" customHeight="1">
      <c r="B6" s="438" t="s">
        <v>354</v>
      </c>
      <c r="C6" s="439"/>
      <c r="D6" s="286" t="s">
        <v>51</v>
      </c>
      <c r="E6" s="286" t="s">
        <v>57</v>
      </c>
      <c r="F6" s="441" t="s">
        <v>54</v>
      </c>
      <c r="G6" s="441"/>
      <c r="H6" s="286" t="s">
        <v>57</v>
      </c>
      <c r="I6" s="286" t="s">
        <v>57</v>
      </c>
      <c r="J6" s="288"/>
    </row>
    <row r="7" spans="2:12" ht="23.1" customHeight="1">
      <c r="B7" s="440"/>
      <c r="C7" s="435"/>
      <c r="D7" s="287" t="s">
        <v>52</v>
      </c>
      <c r="E7" s="287" t="s">
        <v>62</v>
      </c>
      <c r="F7" s="228" t="s">
        <v>55</v>
      </c>
      <c r="G7" s="228" t="s">
        <v>56</v>
      </c>
      <c r="H7" s="287" t="s">
        <v>58</v>
      </c>
      <c r="I7" s="287" t="s">
        <v>59</v>
      </c>
      <c r="J7" s="289" t="s">
        <v>157</v>
      </c>
    </row>
    <row r="8" spans="2:12" ht="23.1" customHeight="1">
      <c r="B8" s="440"/>
      <c r="C8" s="435"/>
      <c r="D8" s="226" t="s">
        <v>53</v>
      </c>
      <c r="E8" s="226" t="s">
        <v>365</v>
      </c>
      <c r="F8" s="226" t="s">
        <v>366</v>
      </c>
      <c r="G8" s="226" t="s">
        <v>365</v>
      </c>
      <c r="H8" s="226" t="s">
        <v>365</v>
      </c>
      <c r="I8" s="226" t="s">
        <v>365</v>
      </c>
      <c r="J8" s="290" t="s">
        <v>158</v>
      </c>
    </row>
    <row r="9" spans="2:12" ht="23.1" customHeight="1">
      <c r="B9" s="442" t="s">
        <v>356</v>
      </c>
      <c r="C9" s="443"/>
      <c r="D9" s="201">
        <v>353856</v>
      </c>
      <c r="E9" s="218">
        <v>791.96</v>
      </c>
      <c r="F9" s="212">
        <v>101.79</v>
      </c>
      <c r="G9" s="212">
        <v>136.11000000000001</v>
      </c>
      <c r="H9" s="212">
        <v>1026.8499999999999</v>
      </c>
      <c r="I9" s="212">
        <v>218.99</v>
      </c>
      <c r="J9" s="342">
        <f t="shared" ref="J9:J14" si="0">IF(I9=0,0,(IF(H9/I9&gt;1,1,H9/I9)))</f>
        <v>1</v>
      </c>
      <c r="K9" s="270"/>
    </row>
    <row r="10" spans="2:12" ht="23.1" customHeight="1">
      <c r="B10" s="442" t="s">
        <v>357</v>
      </c>
      <c r="C10" s="443"/>
      <c r="D10" s="201">
        <v>354280</v>
      </c>
      <c r="E10" s="212">
        <v>111.4</v>
      </c>
      <c r="F10" s="212">
        <v>61.72</v>
      </c>
      <c r="G10" s="212">
        <v>81.11</v>
      </c>
      <c r="H10" s="212">
        <v>253.03</v>
      </c>
      <c r="I10" s="212">
        <v>181.15</v>
      </c>
      <c r="J10" s="342">
        <f t="shared" si="0"/>
        <v>1</v>
      </c>
      <c r="K10" s="270"/>
    </row>
    <row r="11" spans="2:12" ht="23.1" customHeight="1">
      <c r="B11" s="434" t="s">
        <v>358</v>
      </c>
      <c r="C11" s="435"/>
      <c r="D11" s="201">
        <v>350714</v>
      </c>
      <c r="E11" s="212">
        <v>41.9</v>
      </c>
      <c r="F11" s="212">
        <v>85.8</v>
      </c>
      <c r="G11" s="212">
        <v>70.28</v>
      </c>
      <c r="H11" s="212">
        <v>197.98</v>
      </c>
      <c r="I11" s="212">
        <v>187.32</v>
      </c>
      <c r="J11" s="342">
        <f t="shared" si="0"/>
        <v>1</v>
      </c>
      <c r="K11" s="270"/>
    </row>
    <row r="12" spans="2:12" ht="23.1" customHeight="1">
      <c r="B12" s="434" t="s">
        <v>362</v>
      </c>
      <c r="C12" s="435"/>
      <c r="D12" s="201">
        <v>339342</v>
      </c>
      <c r="E12" s="212">
        <v>235.648</v>
      </c>
      <c r="F12" s="212">
        <v>116.265</v>
      </c>
      <c r="G12" s="212">
        <v>90.072999999999993</v>
      </c>
      <c r="H12" s="212">
        <v>388.23700000000002</v>
      </c>
      <c r="I12" s="212">
        <v>173.14</v>
      </c>
      <c r="J12" s="342">
        <f t="shared" si="0"/>
        <v>1</v>
      </c>
      <c r="K12" s="270"/>
    </row>
    <row r="13" spans="2:12" ht="23.1" customHeight="1">
      <c r="B13" s="434" t="s">
        <v>361</v>
      </c>
      <c r="C13" s="435"/>
      <c r="D13" s="201">
        <v>338451</v>
      </c>
      <c r="E13" s="212">
        <v>270.25</v>
      </c>
      <c r="F13" s="212">
        <v>66.093000000000004</v>
      </c>
      <c r="G13" s="212">
        <v>124.496</v>
      </c>
      <c r="H13" s="212">
        <v>457.27300000000002</v>
      </c>
      <c r="I13" s="212">
        <v>189.37</v>
      </c>
      <c r="J13" s="342">
        <f t="shared" si="0"/>
        <v>1</v>
      </c>
      <c r="K13" s="270"/>
    </row>
    <row r="14" spans="2:12" ht="23.1" customHeight="1" thickBot="1">
      <c r="B14" s="436" t="s">
        <v>387</v>
      </c>
      <c r="C14" s="437"/>
      <c r="D14" s="285">
        <f>'REKAP PROP'!D16</f>
        <v>517613</v>
      </c>
      <c r="E14" s="251">
        <f>'REKAP PROP'!E16</f>
        <v>1840.8869999999997</v>
      </c>
      <c r="F14" s="251">
        <f>'REKAP PROP'!F16</f>
        <v>149.60300000000001</v>
      </c>
      <c r="G14" s="251">
        <f>'REKAP PROP'!G16</f>
        <v>179.53299999999996</v>
      </c>
      <c r="H14" s="251">
        <f>'REKAP PROP'!H16</f>
        <v>2109.8719999999998</v>
      </c>
      <c r="I14" s="251">
        <f>'REKAP PROP'!I16</f>
        <v>378.76899999999995</v>
      </c>
      <c r="J14" s="343">
        <f t="shared" si="0"/>
        <v>1</v>
      </c>
      <c r="K14" s="270"/>
    </row>
  </sheetData>
  <mergeCells count="10">
    <mergeCell ref="B3:J3"/>
    <mergeCell ref="B4:J4"/>
    <mergeCell ref="B12:C12"/>
    <mergeCell ref="B13:C13"/>
    <mergeCell ref="B14:C14"/>
    <mergeCell ref="B6:C8"/>
    <mergeCell ref="F6:G6"/>
    <mergeCell ref="B11:C11"/>
    <mergeCell ref="B9:C9"/>
    <mergeCell ref="B10:C10"/>
  </mergeCells>
  <printOptions horizontalCentered="1"/>
  <pageMargins left="0.75" right="0.75" top="2.14" bottom="1" header="0.5" footer="0.5"/>
  <pageSetup paperSize="9" scale="5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70"/>
  <sheetViews>
    <sheetView tabSelected="1" topLeftCell="D139" workbookViewId="0">
      <selection activeCell="I156" sqref="I156"/>
    </sheetView>
  </sheetViews>
  <sheetFormatPr defaultRowHeight="12.75"/>
  <cols>
    <col min="1" max="1" width="7.42578125" customWidth="1"/>
    <col min="2" max="11" width="20.85546875" customWidth="1"/>
  </cols>
  <sheetData>
    <row r="1" spans="1:11" ht="29.25">
      <c r="A1" s="505" t="s">
        <v>239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</row>
    <row r="2" spans="1:11" ht="29.25">
      <c r="A2" s="505" t="s">
        <v>398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</row>
    <row r="3" spans="1:11" ht="29.25">
      <c r="A3" s="505" t="s">
        <v>396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</row>
    <row r="4" spans="1:11" ht="16.5" thickBot="1">
      <c r="A4" s="179" t="s">
        <v>72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1" ht="15.75">
      <c r="A5" s="459" t="s">
        <v>0</v>
      </c>
      <c r="B5" s="450" t="s">
        <v>95</v>
      </c>
      <c r="C5" s="461" t="s">
        <v>204</v>
      </c>
      <c r="D5" s="338"/>
      <c r="E5" s="181" t="s">
        <v>51</v>
      </c>
      <c r="F5" s="338" t="s">
        <v>57</v>
      </c>
      <c r="G5" s="463" t="s">
        <v>54</v>
      </c>
      <c r="H5" s="463"/>
      <c r="I5" s="338" t="s">
        <v>57</v>
      </c>
      <c r="J5" s="182" t="s">
        <v>57</v>
      </c>
      <c r="K5" s="183" t="s">
        <v>60</v>
      </c>
    </row>
    <row r="6" spans="1:11" ht="15.75">
      <c r="A6" s="460"/>
      <c r="B6" s="451"/>
      <c r="C6" s="462"/>
      <c r="D6" s="339" t="s">
        <v>58</v>
      </c>
      <c r="E6" s="184" t="s">
        <v>52</v>
      </c>
      <c r="F6" s="339" t="s">
        <v>62</v>
      </c>
      <c r="G6" s="185" t="s">
        <v>55</v>
      </c>
      <c r="H6" s="186" t="s">
        <v>56</v>
      </c>
      <c r="I6" s="339" t="s">
        <v>58</v>
      </c>
      <c r="J6" s="187" t="s">
        <v>59</v>
      </c>
      <c r="K6" s="452" t="s">
        <v>61</v>
      </c>
    </row>
    <row r="7" spans="1:11" ht="18">
      <c r="A7" s="460"/>
      <c r="B7" s="451"/>
      <c r="C7" s="462"/>
      <c r="D7" s="340"/>
      <c r="E7" s="189" t="s">
        <v>53</v>
      </c>
      <c r="F7" s="340" t="s">
        <v>370</v>
      </c>
      <c r="G7" s="190" t="s">
        <v>364</v>
      </c>
      <c r="H7" s="191" t="s">
        <v>364</v>
      </c>
      <c r="I7" s="340" t="s">
        <v>370</v>
      </c>
      <c r="J7" s="192" t="s">
        <v>364</v>
      </c>
      <c r="K7" s="453"/>
    </row>
    <row r="8" spans="1:11" ht="16.5" thickBot="1">
      <c r="A8" s="242">
        <v>1</v>
      </c>
      <c r="B8" s="243">
        <v>2</v>
      </c>
      <c r="C8" s="243">
        <v>3</v>
      </c>
      <c r="D8" s="243"/>
      <c r="E8" s="184">
        <v>4</v>
      </c>
      <c r="F8" s="243">
        <v>5</v>
      </c>
      <c r="G8" s="243">
        <v>6</v>
      </c>
      <c r="H8" s="243">
        <v>7</v>
      </c>
      <c r="I8" s="243" t="s">
        <v>64</v>
      </c>
      <c r="J8" s="243">
        <v>9</v>
      </c>
      <c r="K8" s="244">
        <v>10</v>
      </c>
    </row>
    <row r="9" spans="1:11" ht="16.5" thickBot="1">
      <c r="A9" s="222" t="s">
        <v>73</v>
      </c>
      <c r="B9" s="469" t="s">
        <v>74</v>
      </c>
      <c r="C9" s="469"/>
      <c r="D9" s="432"/>
      <c r="E9" s="223"/>
      <c r="F9" s="223"/>
      <c r="G9" s="223"/>
      <c r="H9" s="223"/>
      <c r="I9" s="223"/>
      <c r="J9" s="223"/>
      <c r="K9" s="252"/>
    </row>
    <row r="10" spans="1:11" ht="15.75">
      <c r="A10" s="225">
        <v>1</v>
      </c>
      <c r="B10" s="245" t="s">
        <v>8</v>
      </c>
      <c r="C10" s="245" t="s">
        <v>206</v>
      </c>
      <c r="D10" s="371" t="s">
        <v>256</v>
      </c>
      <c r="E10" s="372">
        <v>3040</v>
      </c>
      <c r="F10" s="402">
        <v>2.4729999999999999</v>
      </c>
      <c r="G10" s="397">
        <v>6.9939999999999998</v>
      </c>
      <c r="H10" s="403">
        <v>0</v>
      </c>
      <c r="I10" s="397">
        <f>F10+G10+H10</f>
        <v>9.4669999999999987</v>
      </c>
      <c r="J10" s="417">
        <v>3.1</v>
      </c>
      <c r="K10" s="373">
        <f>IF(J10=0,0,(IF(I10/J10&gt;1,1,I10/J10)))</f>
        <v>1</v>
      </c>
    </row>
    <row r="11" spans="1:11" ht="15.75">
      <c r="A11" s="198">
        <f t="shared" ref="A11:A39" si="0">+A10+1</f>
        <v>2</v>
      </c>
      <c r="B11" s="203" t="s">
        <v>8</v>
      </c>
      <c r="C11" s="203" t="s">
        <v>66</v>
      </c>
      <c r="D11" s="374" t="s">
        <v>257</v>
      </c>
      <c r="E11" s="375">
        <v>3519</v>
      </c>
      <c r="F11" s="402">
        <v>38.506999999999998</v>
      </c>
      <c r="G11" s="402">
        <v>0</v>
      </c>
      <c r="H11" s="402">
        <v>4.8849999999999998</v>
      </c>
      <c r="I11" s="397">
        <f t="shared" ref="I11:I40" si="1">F11+G11+H11</f>
        <v>43.391999999999996</v>
      </c>
      <c r="J11" s="418">
        <v>3.7</v>
      </c>
      <c r="K11" s="376">
        <f t="shared" ref="K11:K40" si="2">IF(J11=0,0,(IF(I11/J11&gt;1,1,I11/J11)))</f>
        <v>1</v>
      </c>
    </row>
    <row r="12" spans="1:11" ht="15.75">
      <c r="A12" s="198">
        <f t="shared" si="0"/>
        <v>3</v>
      </c>
      <c r="B12" s="203" t="s">
        <v>195</v>
      </c>
      <c r="C12" s="203" t="s">
        <v>65</v>
      </c>
      <c r="D12" s="377" t="s">
        <v>259</v>
      </c>
      <c r="E12" s="378">
        <v>7548</v>
      </c>
      <c r="F12" s="402">
        <v>10.741</v>
      </c>
      <c r="G12" s="402">
        <v>7.899</v>
      </c>
      <c r="H12" s="402">
        <v>1.264</v>
      </c>
      <c r="I12" s="397">
        <f t="shared" si="1"/>
        <v>19.904</v>
      </c>
      <c r="J12" s="418">
        <v>29.395</v>
      </c>
      <c r="K12" s="376">
        <f t="shared" si="2"/>
        <v>0.67712195951692467</v>
      </c>
    </row>
    <row r="13" spans="1:11" ht="15.75">
      <c r="A13" s="198">
        <f t="shared" si="0"/>
        <v>4</v>
      </c>
      <c r="B13" s="203" t="s">
        <v>3</v>
      </c>
      <c r="C13" s="203" t="s">
        <v>203</v>
      </c>
      <c r="D13" s="374" t="s">
        <v>258</v>
      </c>
      <c r="E13" s="375">
        <v>26952</v>
      </c>
      <c r="F13" s="402">
        <v>19.303000000000001</v>
      </c>
      <c r="G13" s="402">
        <v>18.591999999999999</v>
      </c>
      <c r="H13" s="402">
        <v>0</v>
      </c>
      <c r="I13" s="397">
        <f t="shared" si="1"/>
        <v>37.894999999999996</v>
      </c>
      <c r="J13" s="418">
        <v>45.304000000000002</v>
      </c>
      <c r="K13" s="376">
        <f t="shared" si="2"/>
        <v>0.83646035670139485</v>
      </c>
    </row>
    <row r="14" spans="1:11" ht="15.75">
      <c r="A14" s="198">
        <f t="shared" si="0"/>
        <v>5</v>
      </c>
      <c r="B14" s="203" t="s">
        <v>7</v>
      </c>
      <c r="C14" s="203" t="s">
        <v>224</v>
      </c>
      <c r="D14" s="200" t="s">
        <v>266</v>
      </c>
      <c r="E14" s="375">
        <v>9005</v>
      </c>
      <c r="F14" s="402">
        <v>24.451000000000001</v>
      </c>
      <c r="G14" s="402">
        <v>0</v>
      </c>
      <c r="H14" s="402">
        <v>4.7050000000000001</v>
      </c>
      <c r="I14" s="397">
        <f t="shared" si="1"/>
        <v>29.155999999999999</v>
      </c>
      <c r="J14" s="418">
        <v>12.33</v>
      </c>
      <c r="K14" s="376">
        <f t="shared" si="2"/>
        <v>1</v>
      </c>
    </row>
    <row r="15" spans="1:11" ht="15.75">
      <c r="A15" s="198">
        <f t="shared" si="0"/>
        <v>6</v>
      </c>
      <c r="B15" s="203" t="s">
        <v>227</v>
      </c>
      <c r="C15" s="203" t="s">
        <v>225</v>
      </c>
      <c r="D15" s="200" t="s">
        <v>267</v>
      </c>
      <c r="E15" s="375">
        <v>3211</v>
      </c>
      <c r="F15" s="402">
        <v>9.2569999999999997</v>
      </c>
      <c r="G15" s="404">
        <v>0</v>
      </c>
      <c r="H15" s="402">
        <v>5.016</v>
      </c>
      <c r="I15" s="397">
        <f t="shared" si="1"/>
        <v>14.273</v>
      </c>
      <c r="J15" s="418">
        <v>4.2110000000000003</v>
      </c>
      <c r="K15" s="376">
        <f t="shared" si="2"/>
        <v>1</v>
      </c>
    </row>
    <row r="16" spans="1:11" ht="15.75">
      <c r="A16" s="198">
        <f t="shared" si="0"/>
        <v>7</v>
      </c>
      <c r="B16" s="203" t="s">
        <v>7</v>
      </c>
      <c r="C16" s="203" t="s">
        <v>226</v>
      </c>
      <c r="D16" s="200" t="s">
        <v>268</v>
      </c>
      <c r="E16" s="375">
        <v>7277</v>
      </c>
      <c r="F16" s="402">
        <v>10.367000000000001</v>
      </c>
      <c r="G16" s="402">
        <v>1.8069999999999999</v>
      </c>
      <c r="H16" s="402">
        <v>5.58</v>
      </c>
      <c r="I16" s="397">
        <f t="shared" si="1"/>
        <v>17.754000000000001</v>
      </c>
      <c r="J16" s="418">
        <v>6.6440000000000001</v>
      </c>
      <c r="K16" s="376">
        <f t="shared" si="2"/>
        <v>1</v>
      </c>
    </row>
    <row r="17" spans="1:11" ht="15.75">
      <c r="A17" s="198">
        <f t="shared" si="0"/>
        <v>8</v>
      </c>
      <c r="B17" s="203" t="s">
        <v>228</v>
      </c>
      <c r="C17" s="203" t="s">
        <v>229</v>
      </c>
      <c r="D17" s="200" t="s">
        <v>249</v>
      </c>
      <c r="E17" s="375">
        <v>2147</v>
      </c>
      <c r="F17" s="402">
        <v>6.1150000000000002</v>
      </c>
      <c r="G17" s="402">
        <v>0</v>
      </c>
      <c r="H17" s="402">
        <v>1.57</v>
      </c>
      <c r="I17" s="397">
        <f t="shared" si="1"/>
        <v>7.6850000000000005</v>
      </c>
      <c r="J17" s="418">
        <v>7.6849999999999996</v>
      </c>
      <c r="K17" s="376">
        <f t="shared" si="2"/>
        <v>1.0000000000000002</v>
      </c>
    </row>
    <row r="18" spans="1:11" ht="15.75">
      <c r="A18" s="198">
        <v>9</v>
      </c>
      <c r="B18" s="203" t="s">
        <v>3</v>
      </c>
      <c r="C18" s="203" t="s">
        <v>230</v>
      </c>
      <c r="D18" s="200" t="s">
        <v>250</v>
      </c>
      <c r="E18" s="375">
        <v>4166</v>
      </c>
      <c r="F18" s="402">
        <v>1.7</v>
      </c>
      <c r="G18" s="402">
        <v>0</v>
      </c>
      <c r="H18" s="402">
        <v>2.673</v>
      </c>
      <c r="I18" s="397">
        <f t="shared" si="1"/>
        <v>4.3730000000000002</v>
      </c>
      <c r="J18" s="418">
        <v>3.5030000000000001</v>
      </c>
      <c r="K18" s="376">
        <f t="shared" si="2"/>
        <v>1</v>
      </c>
    </row>
    <row r="19" spans="1:11" ht="15.75">
      <c r="A19" s="198">
        <f t="shared" si="0"/>
        <v>10</v>
      </c>
      <c r="B19" s="203" t="s">
        <v>3</v>
      </c>
      <c r="C19" s="203" t="s">
        <v>231</v>
      </c>
      <c r="D19" s="200" t="s">
        <v>269</v>
      </c>
      <c r="E19" s="375">
        <v>6305</v>
      </c>
      <c r="F19" s="402">
        <v>13.871</v>
      </c>
      <c r="G19" s="402">
        <v>4.8499999999999996</v>
      </c>
      <c r="H19" s="402">
        <v>0</v>
      </c>
      <c r="I19" s="397">
        <f t="shared" si="1"/>
        <v>18.721</v>
      </c>
      <c r="J19" s="418">
        <v>7.3239999999999998</v>
      </c>
      <c r="K19" s="376">
        <f t="shared" si="2"/>
        <v>1</v>
      </c>
    </row>
    <row r="20" spans="1:11" ht="15.75">
      <c r="A20" s="198">
        <f t="shared" si="0"/>
        <v>11</v>
      </c>
      <c r="B20" s="203" t="s">
        <v>233</v>
      </c>
      <c r="C20" s="203" t="s">
        <v>234</v>
      </c>
      <c r="D20" s="200" t="s">
        <v>270</v>
      </c>
      <c r="E20" s="375">
        <v>7439</v>
      </c>
      <c r="F20" s="402">
        <v>3.4</v>
      </c>
      <c r="G20" s="402">
        <v>0</v>
      </c>
      <c r="H20" s="402">
        <v>15.273</v>
      </c>
      <c r="I20" s="397">
        <f t="shared" si="1"/>
        <v>18.672999999999998</v>
      </c>
      <c r="J20" s="418">
        <v>7.4390000000000001</v>
      </c>
      <c r="K20" s="376">
        <f>IF(J20=0,0,(IF(I20/J20&gt;1,1,I20/J20)))</f>
        <v>1</v>
      </c>
    </row>
    <row r="21" spans="1:11" ht="15.75">
      <c r="A21" s="198">
        <f t="shared" si="0"/>
        <v>12</v>
      </c>
      <c r="B21" s="203" t="s">
        <v>233</v>
      </c>
      <c r="C21" s="203" t="s">
        <v>246</v>
      </c>
      <c r="D21" s="374" t="s">
        <v>251</v>
      </c>
      <c r="E21" s="375">
        <v>6632</v>
      </c>
      <c r="F21" s="402">
        <v>13.372</v>
      </c>
      <c r="G21" s="402">
        <v>0</v>
      </c>
      <c r="H21" s="402">
        <v>6.0720000000000001</v>
      </c>
      <c r="I21" s="397">
        <f t="shared" si="1"/>
        <v>19.443999999999999</v>
      </c>
      <c r="J21" s="418">
        <v>6.0720000000000001</v>
      </c>
      <c r="K21" s="376">
        <f t="shared" si="2"/>
        <v>1</v>
      </c>
    </row>
    <row r="22" spans="1:11" ht="15.75">
      <c r="A22" s="198">
        <f t="shared" si="0"/>
        <v>13</v>
      </c>
      <c r="B22" s="203" t="s">
        <v>233</v>
      </c>
      <c r="C22" s="203" t="s">
        <v>235</v>
      </c>
      <c r="D22" s="374" t="s">
        <v>252</v>
      </c>
      <c r="E22" s="375">
        <v>7634</v>
      </c>
      <c r="F22" s="414">
        <v>2.7719999999999998</v>
      </c>
      <c r="G22" s="404">
        <v>0</v>
      </c>
      <c r="H22" s="402">
        <v>4.782</v>
      </c>
      <c r="I22" s="397">
        <f>AJ23+G22+H22</f>
        <v>4.782</v>
      </c>
      <c r="J22" s="418">
        <v>6.3529999999999998</v>
      </c>
      <c r="K22" s="376">
        <f t="shared" si="2"/>
        <v>0.7527152526365497</v>
      </c>
    </row>
    <row r="23" spans="1:11" ht="15.75">
      <c r="A23" s="198">
        <f t="shared" si="0"/>
        <v>14</v>
      </c>
      <c r="B23" s="203" t="s">
        <v>233</v>
      </c>
      <c r="C23" s="203" t="s">
        <v>243</v>
      </c>
      <c r="D23" s="374" t="s">
        <v>253</v>
      </c>
      <c r="E23" s="375">
        <v>3940</v>
      </c>
      <c r="F23" s="402">
        <v>0</v>
      </c>
      <c r="G23" s="402">
        <v>5.7130000000000001</v>
      </c>
      <c r="H23" s="402">
        <v>0</v>
      </c>
      <c r="I23" s="397">
        <f t="shared" si="1"/>
        <v>5.7130000000000001</v>
      </c>
      <c r="J23" s="418">
        <v>5.7130000000000001</v>
      </c>
      <c r="K23" s="376">
        <f t="shared" si="2"/>
        <v>1</v>
      </c>
    </row>
    <row r="24" spans="1:11" ht="15.75">
      <c r="A24" s="198">
        <f t="shared" si="0"/>
        <v>15</v>
      </c>
      <c r="B24" s="203" t="s">
        <v>9</v>
      </c>
      <c r="C24" s="203" t="s">
        <v>85</v>
      </c>
      <c r="D24" s="374" t="s">
        <v>271</v>
      </c>
      <c r="E24" s="375">
        <v>1176</v>
      </c>
      <c r="F24" s="400">
        <v>8.8460000000000001</v>
      </c>
      <c r="G24" s="400">
        <v>0.871</v>
      </c>
      <c r="H24" s="400">
        <v>0.55200000000000005</v>
      </c>
      <c r="I24" s="397">
        <f t="shared" si="1"/>
        <v>10.269</v>
      </c>
      <c r="J24" s="419">
        <v>1.897</v>
      </c>
      <c r="K24" s="376">
        <f t="shared" si="2"/>
        <v>1</v>
      </c>
    </row>
    <row r="25" spans="1:11" ht="15.75">
      <c r="A25" s="198">
        <f t="shared" si="0"/>
        <v>16</v>
      </c>
      <c r="B25" s="203" t="s">
        <v>232</v>
      </c>
      <c r="C25" s="203" t="s">
        <v>68</v>
      </c>
      <c r="D25" s="374" t="s">
        <v>248</v>
      </c>
      <c r="E25" s="375">
        <v>500</v>
      </c>
      <c r="F25" s="400">
        <v>17.824999999999999</v>
      </c>
      <c r="G25" s="400">
        <v>0</v>
      </c>
      <c r="H25" s="400">
        <v>0.45</v>
      </c>
      <c r="I25" s="397">
        <f t="shared" si="1"/>
        <v>18.274999999999999</v>
      </c>
      <c r="J25" s="418">
        <v>0.6</v>
      </c>
      <c r="K25" s="376">
        <f t="shared" si="2"/>
        <v>1</v>
      </c>
    </row>
    <row r="26" spans="1:11" ht="15.75">
      <c r="A26" s="198">
        <f t="shared" si="0"/>
        <v>17</v>
      </c>
      <c r="B26" s="203" t="s">
        <v>8</v>
      </c>
      <c r="C26" s="203" t="s">
        <v>86</v>
      </c>
      <c r="D26" s="374" t="s">
        <v>272</v>
      </c>
      <c r="E26" s="375">
        <v>1330</v>
      </c>
      <c r="F26" s="400">
        <v>0.84899999999999998</v>
      </c>
      <c r="G26" s="400">
        <v>1.7709999999999999</v>
      </c>
      <c r="H26" s="400">
        <v>0</v>
      </c>
      <c r="I26" s="397">
        <f t="shared" si="1"/>
        <v>2.62</v>
      </c>
      <c r="J26" s="418">
        <v>1.7</v>
      </c>
      <c r="K26" s="376">
        <f t="shared" si="2"/>
        <v>1</v>
      </c>
    </row>
    <row r="27" spans="1:11" ht="15.75">
      <c r="A27" s="198">
        <f t="shared" si="0"/>
        <v>18</v>
      </c>
      <c r="B27" s="203" t="s">
        <v>8</v>
      </c>
      <c r="C27" s="203" t="s">
        <v>167</v>
      </c>
      <c r="D27" s="200" t="s">
        <v>273</v>
      </c>
      <c r="E27" s="375">
        <v>2388</v>
      </c>
      <c r="F27" s="400">
        <v>18.099</v>
      </c>
      <c r="G27" s="400">
        <v>0</v>
      </c>
      <c r="H27" s="400">
        <v>4.3570000000000002</v>
      </c>
      <c r="I27" s="397">
        <f t="shared" si="1"/>
        <v>22.456</v>
      </c>
      <c r="J27" s="418">
        <v>2.4470000000000001</v>
      </c>
      <c r="K27" s="376">
        <f>IF(J27=0,0,(IF(I27/J27&gt;1,1,I27/J27)))</f>
        <v>1</v>
      </c>
    </row>
    <row r="28" spans="1:11" ht="15.75">
      <c r="A28" s="198">
        <f t="shared" si="0"/>
        <v>19</v>
      </c>
      <c r="B28" s="203" t="s">
        <v>8</v>
      </c>
      <c r="C28" s="203" t="s">
        <v>166</v>
      </c>
      <c r="D28" s="200" t="s">
        <v>274</v>
      </c>
      <c r="E28" s="375">
        <v>1521</v>
      </c>
      <c r="F28" s="400">
        <v>0.14199999999999999</v>
      </c>
      <c r="G28" s="400">
        <v>0</v>
      </c>
      <c r="H28" s="400">
        <v>2.4769999999999999</v>
      </c>
      <c r="I28" s="397">
        <f t="shared" si="1"/>
        <v>2.6189999999999998</v>
      </c>
      <c r="J28" s="418">
        <v>2.4470000000000001</v>
      </c>
      <c r="K28" s="376">
        <f t="shared" si="2"/>
        <v>1</v>
      </c>
    </row>
    <row r="29" spans="1:11" ht="15.75">
      <c r="A29" s="198">
        <f t="shared" si="0"/>
        <v>20</v>
      </c>
      <c r="B29" s="203" t="s">
        <v>7</v>
      </c>
      <c r="C29" s="203" t="s">
        <v>190</v>
      </c>
      <c r="D29" s="374" t="s">
        <v>266</v>
      </c>
      <c r="E29" s="375">
        <v>2049</v>
      </c>
      <c r="F29" s="400">
        <v>4.5439999999999996</v>
      </c>
      <c r="G29" s="400">
        <v>0.05</v>
      </c>
      <c r="H29" s="400">
        <v>7.931</v>
      </c>
      <c r="I29" s="397">
        <f t="shared" si="1"/>
        <v>12.524999999999999</v>
      </c>
      <c r="J29" s="418">
        <v>1.976</v>
      </c>
      <c r="K29" s="376">
        <f t="shared" si="2"/>
        <v>1</v>
      </c>
    </row>
    <row r="30" spans="1:11" ht="15.75">
      <c r="A30" s="198">
        <f t="shared" si="0"/>
        <v>21</v>
      </c>
      <c r="B30" s="203" t="s">
        <v>7</v>
      </c>
      <c r="C30" s="203" t="s">
        <v>69</v>
      </c>
      <c r="D30" s="374" t="s">
        <v>268</v>
      </c>
      <c r="E30" s="375">
        <v>415</v>
      </c>
      <c r="F30" s="401">
        <v>4.47</v>
      </c>
      <c r="G30" s="400">
        <v>6.8920000000000003</v>
      </c>
      <c r="H30" s="400">
        <v>0.56200000000000006</v>
      </c>
      <c r="I30" s="397">
        <f t="shared" si="1"/>
        <v>11.923999999999999</v>
      </c>
      <c r="J30" s="418">
        <v>0.56200000000000006</v>
      </c>
      <c r="K30" s="376">
        <f t="shared" si="2"/>
        <v>1</v>
      </c>
    </row>
    <row r="31" spans="1:11" ht="15.75">
      <c r="A31" s="198">
        <f t="shared" si="0"/>
        <v>22</v>
      </c>
      <c r="B31" s="203" t="s">
        <v>196</v>
      </c>
      <c r="C31" s="203" t="s">
        <v>191</v>
      </c>
      <c r="D31" s="374" t="s">
        <v>251</v>
      </c>
      <c r="E31" s="375">
        <v>1870</v>
      </c>
      <c r="F31" s="400">
        <v>23.78</v>
      </c>
      <c r="G31" s="400">
        <v>1.34</v>
      </c>
      <c r="H31" s="400">
        <v>0.88400000000000001</v>
      </c>
      <c r="I31" s="397">
        <f t="shared" si="1"/>
        <v>26.004000000000001</v>
      </c>
      <c r="J31" s="418">
        <v>1.9710000000000001</v>
      </c>
      <c r="K31" s="376">
        <f t="shared" si="2"/>
        <v>1</v>
      </c>
    </row>
    <row r="32" spans="1:11" ht="15.75">
      <c r="A32" s="198">
        <f t="shared" si="0"/>
        <v>23</v>
      </c>
      <c r="B32" s="203" t="s">
        <v>196</v>
      </c>
      <c r="C32" s="203" t="s">
        <v>192</v>
      </c>
      <c r="D32" s="374" t="s">
        <v>275</v>
      </c>
      <c r="E32" s="375">
        <v>600</v>
      </c>
      <c r="F32" s="400">
        <v>1.7929999999999999</v>
      </c>
      <c r="G32" s="400">
        <v>0</v>
      </c>
      <c r="H32" s="400">
        <v>0.38400000000000001</v>
      </c>
      <c r="I32" s="397">
        <f t="shared" si="1"/>
        <v>2.177</v>
      </c>
      <c r="J32" s="418">
        <v>0.6</v>
      </c>
      <c r="K32" s="376">
        <f>IF(J32=0,0,(IF(I32/J32&gt;1,1,I32/J32)))</f>
        <v>1</v>
      </c>
    </row>
    <row r="33" spans="1:11" ht="15.75">
      <c r="A33" s="198">
        <f t="shared" si="0"/>
        <v>24</v>
      </c>
      <c r="B33" s="203" t="s">
        <v>198</v>
      </c>
      <c r="C33" s="203" t="s">
        <v>205</v>
      </c>
      <c r="D33" s="374" t="s">
        <v>276</v>
      </c>
      <c r="E33" s="375">
        <v>749</v>
      </c>
      <c r="F33" s="400">
        <v>2.048</v>
      </c>
      <c r="G33" s="400">
        <v>0.437</v>
      </c>
      <c r="H33" s="400">
        <v>0</v>
      </c>
      <c r="I33" s="397">
        <f t="shared" si="1"/>
        <v>2.4849999999999999</v>
      </c>
      <c r="J33" s="418">
        <v>0.76100000000000001</v>
      </c>
      <c r="K33" s="376">
        <f t="shared" si="2"/>
        <v>1</v>
      </c>
    </row>
    <row r="34" spans="1:11" ht="15.75">
      <c r="A34" s="198">
        <f t="shared" si="0"/>
        <v>25</v>
      </c>
      <c r="B34" s="203" t="s">
        <v>197</v>
      </c>
      <c r="C34" s="203" t="s">
        <v>222</v>
      </c>
      <c r="D34" s="200" t="s">
        <v>277</v>
      </c>
      <c r="E34" s="375">
        <v>1704</v>
      </c>
      <c r="F34" s="400">
        <v>0</v>
      </c>
      <c r="G34" s="400">
        <v>0.67500000000000004</v>
      </c>
      <c r="H34" s="400">
        <v>0</v>
      </c>
      <c r="I34" s="397">
        <f t="shared" si="1"/>
        <v>0.67500000000000004</v>
      </c>
      <c r="J34" s="418">
        <v>0.49399999999999999</v>
      </c>
      <c r="K34" s="376">
        <f t="shared" si="2"/>
        <v>1</v>
      </c>
    </row>
    <row r="35" spans="1:11" ht="15.75">
      <c r="A35" s="198">
        <f t="shared" si="0"/>
        <v>26</v>
      </c>
      <c r="B35" s="203" t="s">
        <v>197</v>
      </c>
      <c r="C35" s="203" t="s">
        <v>193</v>
      </c>
      <c r="D35" s="374" t="s">
        <v>278</v>
      </c>
      <c r="E35" s="375">
        <v>824</v>
      </c>
      <c r="F35" s="405">
        <v>6.2E-2</v>
      </c>
      <c r="G35" s="400">
        <v>0.17100000000000001</v>
      </c>
      <c r="H35" s="400">
        <v>0</v>
      </c>
      <c r="I35" s="397">
        <f t="shared" si="1"/>
        <v>0.23300000000000001</v>
      </c>
      <c r="J35" s="418">
        <v>0.5</v>
      </c>
      <c r="K35" s="376">
        <f t="shared" si="2"/>
        <v>0.46600000000000003</v>
      </c>
    </row>
    <row r="36" spans="1:11" ht="15.75">
      <c r="A36" s="198">
        <f t="shared" si="0"/>
        <v>27</v>
      </c>
      <c r="B36" s="203" t="s">
        <v>197</v>
      </c>
      <c r="C36" s="203" t="s">
        <v>194</v>
      </c>
      <c r="D36" s="374" t="s">
        <v>279</v>
      </c>
      <c r="E36" s="375">
        <v>290</v>
      </c>
      <c r="F36" s="400">
        <v>0</v>
      </c>
      <c r="G36" s="401">
        <v>0.28999999999999998</v>
      </c>
      <c r="H36" s="400">
        <v>0</v>
      </c>
      <c r="I36" s="397">
        <f t="shared" si="1"/>
        <v>0.28999999999999998</v>
      </c>
      <c r="J36" s="419">
        <v>0.28999999999999998</v>
      </c>
      <c r="K36" s="376">
        <f t="shared" si="2"/>
        <v>1</v>
      </c>
    </row>
    <row r="37" spans="1:11" ht="15.75">
      <c r="A37" s="198">
        <f t="shared" si="0"/>
        <v>28</v>
      </c>
      <c r="B37" s="203" t="s">
        <v>197</v>
      </c>
      <c r="C37" s="203" t="s">
        <v>31</v>
      </c>
      <c r="D37" s="374" t="s">
        <v>280</v>
      </c>
      <c r="E37" s="375">
        <v>210</v>
      </c>
      <c r="F37" s="400">
        <v>0</v>
      </c>
      <c r="G37" s="400">
        <v>0.28100000000000003</v>
      </c>
      <c r="H37" s="400">
        <v>0</v>
      </c>
      <c r="I37" s="397">
        <f t="shared" si="1"/>
        <v>0.28100000000000003</v>
      </c>
      <c r="J37" s="418">
        <v>0.254</v>
      </c>
      <c r="K37" s="376">
        <f t="shared" si="2"/>
        <v>1</v>
      </c>
    </row>
    <row r="38" spans="1:11" ht="15.75">
      <c r="A38" s="198">
        <f t="shared" si="0"/>
        <v>29</v>
      </c>
      <c r="B38" s="203" t="s">
        <v>199</v>
      </c>
      <c r="C38" s="203" t="s">
        <v>200</v>
      </c>
      <c r="D38" s="374" t="s">
        <v>281</v>
      </c>
      <c r="E38" s="375">
        <v>236</v>
      </c>
      <c r="F38" s="400">
        <v>1.6359999999999999</v>
      </c>
      <c r="G38" s="400">
        <v>0.152</v>
      </c>
      <c r="H38" s="400">
        <v>0</v>
      </c>
      <c r="I38" s="397">
        <f t="shared" si="1"/>
        <v>1.7879999999999998</v>
      </c>
      <c r="J38" s="419">
        <v>0.25</v>
      </c>
      <c r="K38" s="376">
        <f t="shared" si="2"/>
        <v>1</v>
      </c>
    </row>
    <row r="39" spans="1:11" ht="15.75">
      <c r="A39" s="198">
        <f t="shared" si="0"/>
        <v>30</v>
      </c>
      <c r="B39" s="203" t="s">
        <v>201</v>
      </c>
      <c r="C39" s="203" t="s">
        <v>202</v>
      </c>
      <c r="D39" s="379" t="s">
        <v>282</v>
      </c>
      <c r="E39" s="378">
        <v>1026</v>
      </c>
      <c r="F39" s="400">
        <v>2.4910000000000001</v>
      </c>
      <c r="G39" s="400"/>
      <c r="H39" s="400">
        <v>0.67800000000000005</v>
      </c>
      <c r="I39" s="397">
        <f t="shared" si="1"/>
        <v>3.169</v>
      </c>
      <c r="J39" s="418">
        <v>0.78900000000000003</v>
      </c>
      <c r="K39" s="376">
        <f>IF(J39=0,0,(IF(I39/J39&gt;1,1,I39/J39)))</f>
        <v>1</v>
      </c>
    </row>
    <row r="40" spans="1:11" ht="16.5" thickBot="1">
      <c r="A40" s="220"/>
      <c r="B40" s="476" t="s">
        <v>131</v>
      </c>
      <c r="C40" s="476"/>
      <c r="D40" s="253"/>
      <c r="E40" s="326">
        <f t="shared" ref="E40:J40" si="3">SUM(E10:E39)</f>
        <v>115703</v>
      </c>
      <c r="F40" s="393">
        <f t="shared" si="3"/>
        <v>242.91400000000002</v>
      </c>
      <c r="G40" s="393">
        <f t="shared" si="3"/>
        <v>58.785000000000004</v>
      </c>
      <c r="H40" s="393">
        <f t="shared" si="3"/>
        <v>70.094999999999985</v>
      </c>
      <c r="I40" s="397">
        <f t="shared" si="1"/>
        <v>371.79399999999998</v>
      </c>
      <c r="J40" s="393">
        <f t="shared" si="3"/>
        <v>166.31099999999995</v>
      </c>
      <c r="K40" s="331">
        <f t="shared" si="2"/>
        <v>1</v>
      </c>
    </row>
    <row r="41" spans="1:11" ht="16.5" thickBot="1">
      <c r="A41" s="254" t="s">
        <v>75</v>
      </c>
      <c r="B41" s="473" t="s">
        <v>389</v>
      </c>
      <c r="C41" s="473"/>
      <c r="D41" s="255"/>
      <c r="E41" s="341">
        <f>SUM(E11:E40)</f>
        <v>228366</v>
      </c>
      <c r="F41" s="474"/>
      <c r="G41" s="475"/>
      <c r="H41" s="475"/>
      <c r="I41" s="475"/>
      <c r="J41" s="475"/>
      <c r="K41" s="332"/>
    </row>
    <row r="42" spans="1:11" ht="15.75">
      <c r="A42" s="225">
        <v>1</v>
      </c>
      <c r="B42" s="245" t="s">
        <v>9</v>
      </c>
      <c r="C42" s="245" t="s">
        <v>87</v>
      </c>
      <c r="D42" s="380" t="s">
        <v>283</v>
      </c>
      <c r="E42" s="394">
        <v>4353</v>
      </c>
      <c r="F42" s="406">
        <v>26.99</v>
      </c>
      <c r="G42" s="406">
        <v>3.0169999999999999</v>
      </c>
      <c r="H42" s="406">
        <v>2.21</v>
      </c>
      <c r="I42" s="400">
        <f t="shared" ref="I42:I52" si="4">+H42+G42+F42</f>
        <v>32.216999999999999</v>
      </c>
      <c r="J42" s="421">
        <v>5.2270000000000003</v>
      </c>
      <c r="K42" s="382">
        <f>IF(J42=0,0,(IF(I42/J42&gt;1,1,I42/J42)))</f>
        <v>1</v>
      </c>
    </row>
    <row r="43" spans="1:11" ht="15.75">
      <c r="A43" s="198">
        <f>+A42+1</f>
        <v>2</v>
      </c>
      <c r="B43" s="203" t="s">
        <v>10</v>
      </c>
      <c r="C43" s="203" t="s">
        <v>11</v>
      </c>
      <c r="D43" s="374" t="s">
        <v>284</v>
      </c>
      <c r="E43" s="381">
        <v>8861</v>
      </c>
      <c r="F43" s="400">
        <v>26.882999999999999</v>
      </c>
      <c r="G43" s="400">
        <v>3.6269999999999998</v>
      </c>
      <c r="H43" s="401">
        <v>5.1509999999999998</v>
      </c>
      <c r="I43" s="400">
        <f t="shared" si="4"/>
        <v>35.661000000000001</v>
      </c>
      <c r="J43" s="422">
        <v>10.709</v>
      </c>
      <c r="K43" s="384">
        <f>IF(J43=0,0,(IF(I43/J43&gt;1,1,I43/J43)))</f>
        <v>1</v>
      </c>
    </row>
    <row r="44" spans="1:11" ht="15.75">
      <c r="A44" s="198">
        <v>3</v>
      </c>
      <c r="B44" s="203"/>
      <c r="C44" s="203" t="s">
        <v>88</v>
      </c>
      <c r="D44" s="374" t="s">
        <v>285</v>
      </c>
      <c r="E44" s="383">
        <v>1108</v>
      </c>
      <c r="F44" s="400">
        <v>3.694</v>
      </c>
      <c r="G44" s="400">
        <v>0.36599999999999999</v>
      </c>
      <c r="H44" s="400">
        <v>1.502</v>
      </c>
      <c r="I44" s="400">
        <f>+H44+G44+F44</f>
        <v>5.5619999999999994</v>
      </c>
      <c r="J44" s="422">
        <v>1.8680000000000001</v>
      </c>
      <c r="K44" s="384">
        <f t="shared" ref="K44:K52" si="5">IF(J44=0,0,(IF(I44/J44&gt;1,1,I44/J44)))</f>
        <v>1</v>
      </c>
    </row>
    <row r="45" spans="1:11" ht="15.75">
      <c r="A45" s="198">
        <v>4</v>
      </c>
      <c r="B45" s="203"/>
      <c r="C45" s="203" t="s">
        <v>89</v>
      </c>
      <c r="D45" s="374" t="s">
        <v>286</v>
      </c>
      <c r="E45" s="383">
        <v>2577</v>
      </c>
      <c r="F45" s="400">
        <v>3.472</v>
      </c>
      <c r="G45" s="400">
        <v>2.2570000000000001</v>
      </c>
      <c r="H45" s="400">
        <v>1.288</v>
      </c>
      <c r="I45" s="400">
        <f>+H45+G45+F45</f>
        <v>7.0169999999999995</v>
      </c>
      <c r="J45" s="422">
        <v>3.5449999999999999</v>
      </c>
      <c r="K45" s="384">
        <f t="shared" si="5"/>
        <v>1</v>
      </c>
    </row>
    <row r="46" spans="1:11" ht="15.75">
      <c r="A46" s="198">
        <v>5</v>
      </c>
      <c r="B46" s="203" t="s">
        <v>90</v>
      </c>
      <c r="C46" s="203" t="s">
        <v>144</v>
      </c>
      <c r="D46" s="374" t="s">
        <v>287</v>
      </c>
      <c r="E46" s="383">
        <v>464</v>
      </c>
      <c r="F46" s="400">
        <v>0.59599999999999997</v>
      </c>
      <c r="G46" s="400">
        <v>0</v>
      </c>
      <c r="H46" s="400">
        <v>0.3</v>
      </c>
      <c r="I46" s="400">
        <f t="shared" si="4"/>
        <v>0.89599999999999991</v>
      </c>
      <c r="J46" s="422">
        <v>0.3</v>
      </c>
      <c r="K46" s="384">
        <f t="shared" si="5"/>
        <v>1</v>
      </c>
    </row>
    <row r="47" spans="1:11" ht="15.75">
      <c r="A47" s="198">
        <v>6</v>
      </c>
      <c r="B47" s="203"/>
      <c r="C47" s="203" t="s">
        <v>91</v>
      </c>
      <c r="D47" s="374" t="s">
        <v>288</v>
      </c>
      <c r="E47" s="383">
        <v>1060</v>
      </c>
      <c r="F47" s="400">
        <v>1.08</v>
      </c>
      <c r="G47" s="400">
        <v>0.96</v>
      </c>
      <c r="H47" s="400">
        <v>7.5999999999999998E-2</v>
      </c>
      <c r="I47" s="400">
        <f t="shared" si="4"/>
        <v>2.1160000000000001</v>
      </c>
      <c r="J47" s="422">
        <v>1.032</v>
      </c>
      <c r="K47" s="384">
        <f t="shared" si="5"/>
        <v>1</v>
      </c>
    </row>
    <row r="48" spans="1:11" ht="15.75">
      <c r="A48" s="198">
        <v>7</v>
      </c>
      <c r="B48" s="203" t="s">
        <v>18</v>
      </c>
      <c r="C48" s="203" t="s">
        <v>92</v>
      </c>
      <c r="D48" s="374" t="s">
        <v>289</v>
      </c>
      <c r="E48" s="383">
        <v>4053</v>
      </c>
      <c r="F48" s="400">
        <v>2.7170000000000001</v>
      </c>
      <c r="G48" s="400">
        <v>0</v>
      </c>
      <c r="H48" s="400">
        <v>3</v>
      </c>
      <c r="I48" s="400">
        <f t="shared" si="4"/>
        <v>5.7170000000000005</v>
      </c>
      <c r="J48" s="422">
        <v>2.8570000000000002</v>
      </c>
      <c r="K48" s="384">
        <f t="shared" si="5"/>
        <v>1</v>
      </c>
    </row>
    <row r="49" spans="1:11" ht="15.75">
      <c r="A49" s="198">
        <v>8</v>
      </c>
      <c r="B49" s="203"/>
      <c r="C49" s="203" t="s">
        <v>93</v>
      </c>
      <c r="D49" s="374" t="s">
        <v>290</v>
      </c>
      <c r="E49" s="383">
        <v>18740</v>
      </c>
      <c r="F49" s="400">
        <v>6.0970000000000004</v>
      </c>
      <c r="G49" s="400">
        <v>7.3129999999999997</v>
      </c>
      <c r="H49" s="400">
        <v>7.5350000000000001</v>
      </c>
      <c r="I49" s="400">
        <f t="shared" si="4"/>
        <v>20.945</v>
      </c>
      <c r="J49" s="422">
        <v>13.339</v>
      </c>
      <c r="K49" s="384">
        <f t="shared" si="5"/>
        <v>1</v>
      </c>
    </row>
    <row r="50" spans="1:11" ht="15.75">
      <c r="A50" s="198">
        <v>9</v>
      </c>
      <c r="B50" s="203" t="s">
        <v>12</v>
      </c>
      <c r="C50" s="203" t="s">
        <v>145</v>
      </c>
      <c r="D50" s="374" t="s">
        <v>291</v>
      </c>
      <c r="E50" s="383">
        <v>2335</v>
      </c>
      <c r="F50" s="400">
        <v>1.3440000000000001</v>
      </c>
      <c r="G50" s="407">
        <v>2.0640000000000001</v>
      </c>
      <c r="H50" s="400">
        <v>0</v>
      </c>
      <c r="I50" s="400">
        <f t="shared" si="4"/>
        <v>3.4080000000000004</v>
      </c>
      <c r="J50" s="422">
        <v>2.0640000000000001</v>
      </c>
      <c r="K50" s="384">
        <f t="shared" si="5"/>
        <v>1</v>
      </c>
    </row>
    <row r="51" spans="1:11" ht="15.75">
      <c r="A51" s="198">
        <v>10</v>
      </c>
      <c r="B51" s="203"/>
      <c r="C51" s="203" t="s">
        <v>154</v>
      </c>
      <c r="D51" s="200" t="s">
        <v>292</v>
      </c>
      <c r="E51" s="383">
        <v>1060</v>
      </c>
      <c r="F51" s="400">
        <v>0.36099999999999999</v>
      </c>
      <c r="G51" s="400">
        <v>0</v>
      </c>
      <c r="H51" s="400">
        <v>0.26500000000000001</v>
      </c>
      <c r="I51" s="400">
        <f t="shared" si="4"/>
        <v>0.626</v>
      </c>
      <c r="J51" s="422">
        <v>0.26500000000000001</v>
      </c>
      <c r="K51" s="384">
        <f t="shared" si="5"/>
        <v>1</v>
      </c>
    </row>
    <row r="52" spans="1:11" ht="15.75">
      <c r="A52" s="198">
        <v>11</v>
      </c>
      <c r="B52" s="203" t="s">
        <v>14</v>
      </c>
      <c r="C52" s="203" t="s">
        <v>152</v>
      </c>
      <c r="D52" s="374" t="s">
        <v>293</v>
      </c>
      <c r="E52" s="212" t="s">
        <v>153</v>
      </c>
      <c r="F52" s="400">
        <v>0</v>
      </c>
      <c r="G52" s="400">
        <v>0</v>
      </c>
      <c r="H52" s="400">
        <v>0</v>
      </c>
      <c r="I52" s="400">
        <f t="shared" si="4"/>
        <v>0</v>
      </c>
      <c r="J52" s="422">
        <v>0</v>
      </c>
      <c r="K52" s="384">
        <f t="shared" si="5"/>
        <v>0</v>
      </c>
    </row>
    <row r="53" spans="1:11" ht="16.5" thickBot="1">
      <c r="A53" s="220" t="s">
        <v>363</v>
      </c>
      <c r="B53" s="477" t="s">
        <v>132</v>
      </c>
      <c r="C53" s="477"/>
      <c r="D53" s="385"/>
      <c r="E53" s="415">
        <f>SUM(E42:E52)</f>
        <v>44611</v>
      </c>
      <c r="F53" s="393">
        <f>SUM(F42:F52)</f>
        <v>73.233999999999995</v>
      </c>
      <c r="G53" s="393">
        <f>SUM(G42:G52)</f>
        <v>19.603999999999999</v>
      </c>
      <c r="H53" s="393">
        <f>SUM(H42:H52)</f>
        <v>21.327000000000002</v>
      </c>
      <c r="I53" s="393">
        <f>SUM(F53+G53+H53)</f>
        <v>114.16499999999999</v>
      </c>
      <c r="J53" s="393">
        <f>SUM(J42:J52)</f>
        <v>41.205999999999996</v>
      </c>
      <c r="K53" s="386">
        <f>IF(J53=0,0,(IF(I53/J53&gt;1,1,I53/J53)))</f>
        <v>1</v>
      </c>
    </row>
    <row r="54" spans="1:11" ht="16.5" thickBot="1">
      <c r="A54" s="222" t="s">
        <v>77</v>
      </c>
      <c r="B54" s="469" t="s">
        <v>78</v>
      </c>
      <c r="C54" s="469"/>
      <c r="D54" s="255"/>
      <c r="E54" s="416"/>
      <c r="F54" s="398"/>
      <c r="G54" s="399"/>
      <c r="H54" s="399"/>
      <c r="I54" s="399"/>
      <c r="J54" s="399"/>
      <c r="K54" s="332"/>
    </row>
    <row r="55" spans="1:11" ht="15.75">
      <c r="A55" s="225">
        <v>1</v>
      </c>
      <c r="B55" s="245" t="s">
        <v>13</v>
      </c>
      <c r="C55" s="245" t="s">
        <v>175</v>
      </c>
      <c r="D55" s="380" t="s">
        <v>294</v>
      </c>
      <c r="E55" s="381">
        <v>1379</v>
      </c>
      <c r="F55" s="408">
        <v>0</v>
      </c>
      <c r="G55" s="408">
        <v>4.9000000000000002E-2</v>
      </c>
      <c r="H55" s="408">
        <v>2.5000000000000001E-2</v>
      </c>
      <c r="I55" s="409">
        <f>+H55+G55+F55</f>
        <v>7.400000000000001E-2</v>
      </c>
      <c r="J55" s="408">
        <v>0</v>
      </c>
      <c r="K55" s="247">
        <f>IF(J55=0,0,(IF(I55/J55&gt;1,1,I55/J55)))</f>
        <v>0</v>
      </c>
    </row>
    <row r="56" spans="1:11" ht="15.75">
      <c r="A56" s="198">
        <v>2</v>
      </c>
      <c r="B56" s="203"/>
      <c r="C56" s="203" t="s">
        <v>148</v>
      </c>
      <c r="D56" s="374" t="s">
        <v>295</v>
      </c>
      <c r="E56" s="383">
        <v>989</v>
      </c>
      <c r="F56" s="410">
        <v>0.41</v>
      </c>
      <c r="G56" s="410">
        <v>0</v>
      </c>
      <c r="H56" s="410">
        <v>0.46400000000000002</v>
      </c>
      <c r="I56" s="409">
        <f t="shared" ref="I56:I69" si="6">+H56+G56+F56</f>
        <v>0.874</v>
      </c>
      <c r="J56" s="410">
        <v>0.23799999999999999</v>
      </c>
      <c r="K56" s="237">
        <f>IF(J56=0,0,(IF(I56/J56&gt;1,1,I56/J56)))</f>
        <v>1</v>
      </c>
    </row>
    <row r="57" spans="1:11" ht="15.75">
      <c r="A57" s="198">
        <v>3</v>
      </c>
      <c r="B57" s="203" t="s">
        <v>14</v>
      </c>
      <c r="C57" s="203" t="s">
        <v>15</v>
      </c>
      <c r="D57" s="374" t="s">
        <v>296</v>
      </c>
      <c r="E57" s="383">
        <v>5137</v>
      </c>
      <c r="F57" s="410">
        <v>0</v>
      </c>
      <c r="G57" s="410">
        <v>0</v>
      </c>
      <c r="H57" s="410">
        <v>0</v>
      </c>
      <c r="I57" s="409">
        <f t="shared" si="6"/>
        <v>0</v>
      </c>
      <c r="J57" s="410">
        <v>0</v>
      </c>
      <c r="K57" s="237">
        <f>IF(J57=0,0,(IF(I57/J57&gt;1,1,I57/J57)))</f>
        <v>0</v>
      </c>
    </row>
    <row r="58" spans="1:11" ht="15.75">
      <c r="A58" s="198">
        <v>4</v>
      </c>
      <c r="B58" s="203" t="s">
        <v>18</v>
      </c>
      <c r="C58" s="311" t="s">
        <v>359</v>
      </c>
      <c r="D58" s="374" t="s">
        <v>360</v>
      </c>
      <c r="E58" s="383">
        <v>9818</v>
      </c>
      <c r="F58" s="410">
        <v>36.643000000000001</v>
      </c>
      <c r="G58" s="410">
        <v>1.607</v>
      </c>
      <c r="H58" s="410">
        <v>0</v>
      </c>
      <c r="I58" s="409">
        <f t="shared" si="6"/>
        <v>38.25</v>
      </c>
      <c r="J58" s="410">
        <v>0</v>
      </c>
      <c r="K58" s="237">
        <f>IF(J58=0,0,(IF(I58/J58&gt;1,1,I58/J58)))</f>
        <v>0</v>
      </c>
    </row>
    <row r="59" spans="1:11" ht="15.75">
      <c r="A59" s="198">
        <v>5</v>
      </c>
      <c r="B59" s="203" t="s">
        <v>20</v>
      </c>
      <c r="C59" s="203" t="s">
        <v>149</v>
      </c>
      <c r="D59" s="374" t="s">
        <v>297</v>
      </c>
      <c r="E59" s="383">
        <v>1590</v>
      </c>
      <c r="F59" s="410">
        <v>4.4130000000000003</v>
      </c>
      <c r="G59" s="410">
        <v>1.5009999999999999</v>
      </c>
      <c r="H59" s="410">
        <v>0</v>
      </c>
      <c r="I59" s="409">
        <f t="shared" si="6"/>
        <v>5.9139999999999997</v>
      </c>
      <c r="J59" s="410">
        <v>0</v>
      </c>
      <c r="K59" s="237">
        <f t="shared" ref="K59:K68" si="7">IF(J59=0,0,(IF(I59/J59&gt;1,1,I59/J59)))</f>
        <v>0</v>
      </c>
    </row>
    <row r="60" spans="1:11" ht="15.75">
      <c r="A60" s="198">
        <v>6</v>
      </c>
      <c r="B60" s="203" t="s">
        <v>24</v>
      </c>
      <c r="C60" s="249" t="s">
        <v>254</v>
      </c>
      <c r="D60" s="374" t="s">
        <v>298</v>
      </c>
      <c r="E60" s="383">
        <v>163</v>
      </c>
      <c r="F60" s="410">
        <v>0</v>
      </c>
      <c r="G60" s="410">
        <v>4.2999999999999997E-2</v>
      </c>
      <c r="H60" s="410">
        <v>3.9E-2</v>
      </c>
      <c r="I60" s="409">
        <f t="shared" si="6"/>
        <v>8.199999999999999E-2</v>
      </c>
      <c r="J60" s="410">
        <v>0</v>
      </c>
      <c r="K60" s="237">
        <f t="shared" si="7"/>
        <v>0</v>
      </c>
    </row>
    <row r="61" spans="1:11" ht="15.75">
      <c r="A61" s="198">
        <v>7</v>
      </c>
      <c r="B61" s="203" t="s">
        <v>22</v>
      </c>
      <c r="C61" s="203" t="s">
        <v>150</v>
      </c>
      <c r="D61" s="374" t="s">
        <v>299</v>
      </c>
      <c r="E61" s="383">
        <v>1302</v>
      </c>
      <c r="F61" s="410">
        <v>2.75</v>
      </c>
      <c r="G61" s="410">
        <v>4.2999999999999997E-2</v>
      </c>
      <c r="H61" s="410">
        <v>4.5999999999999999E-2</v>
      </c>
      <c r="I61" s="409">
        <f t="shared" si="6"/>
        <v>2.839</v>
      </c>
      <c r="J61" s="410">
        <v>0.33</v>
      </c>
      <c r="K61" s="237">
        <f t="shared" si="7"/>
        <v>1</v>
      </c>
    </row>
    <row r="62" spans="1:11" ht="15.75">
      <c r="A62" s="198">
        <v>8</v>
      </c>
      <c r="B62" s="203" t="s">
        <v>24</v>
      </c>
      <c r="C62" s="203" t="s">
        <v>25</v>
      </c>
      <c r="D62" s="374" t="s">
        <v>300</v>
      </c>
      <c r="E62" s="383">
        <v>2805</v>
      </c>
      <c r="F62" s="410">
        <v>1.3069999999999999</v>
      </c>
      <c r="G62" s="410">
        <v>0.124</v>
      </c>
      <c r="H62" s="410">
        <v>0.20399999999999999</v>
      </c>
      <c r="I62" s="409">
        <f t="shared" si="6"/>
        <v>1.6349999999999998</v>
      </c>
      <c r="J62" s="410">
        <v>0.25</v>
      </c>
      <c r="K62" s="237">
        <f t="shared" si="7"/>
        <v>1</v>
      </c>
    </row>
    <row r="63" spans="1:11" ht="15.75">
      <c r="A63" s="198">
        <v>9</v>
      </c>
      <c r="B63" s="203"/>
      <c r="C63" s="203" t="s">
        <v>151</v>
      </c>
      <c r="D63" s="374" t="s">
        <v>301</v>
      </c>
      <c r="E63" s="383">
        <v>683</v>
      </c>
      <c r="F63" s="410">
        <v>0.24099999999999999</v>
      </c>
      <c r="G63" s="410">
        <v>0</v>
      </c>
      <c r="H63" s="410">
        <v>0.28399999999999997</v>
      </c>
      <c r="I63" s="409">
        <f t="shared" si="6"/>
        <v>0.52499999999999991</v>
      </c>
      <c r="J63" s="410">
        <v>0</v>
      </c>
      <c r="K63" s="237">
        <f t="shared" si="7"/>
        <v>0</v>
      </c>
    </row>
    <row r="64" spans="1:11" ht="15.75">
      <c r="A64" s="198">
        <v>10</v>
      </c>
      <c r="B64" s="203" t="s">
        <v>26</v>
      </c>
      <c r="C64" s="203" t="s">
        <v>27</v>
      </c>
      <c r="D64" s="374" t="s">
        <v>302</v>
      </c>
      <c r="E64" s="383">
        <v>2617</v>
      </c>
      <c r="F64" s="410">
        <v>0.10100000000000001</v>
      </c>
      <c r="G64" s="410">
        <v>0.16900000000000001</v>
      </c>
      <c r="H64" s="410">
        <v>7.1999999999999995E-2</v>
      </c>
      <c r="I64" s="409">
        <f>F64+G64+H64</f>
        <v>0.34200000000000003</v>
      </c>
      <c r="J64" s="410">
        <v>0</v>
      </c>
      <c r="K64" s="237">
        <f t="shared" si="7"/>
        <v>0</v>
      </c>
    </row>
    <row r="65" spans="1:11" ht="15.75">
      <c r="A65" s="198">
        <v>11</v>
      </c>
      <c r="B65" s="203"/>
      <c r="C65" s="203" t="s">
        <v>143</v>
      </c>
      <c r="D65" s="374" t="s">
        <v>303</v>
      </c>
      <c r="E65" s="383">
        <v>1536</v>
      </c>
      <c r="F65" s="410">
        <v>4.1000000000000002E-2</v>
      </c>
      <c r="G65" s="410">
        <v>0.182</v>
      </c>
      <c r="H65" s="410">
        <v>0.18</v>
      </c>
      <c r="I65" s="409">
        <f>F65+G65+H65</f>
        <v>0.40300000000000002</v>
      </c>
      <c r="J65" s="410">
        <v>1.92</v>
      </c>
      <c r="K65" s="237">
        <f t="shared" si="7"/>
        <v>0.20989583333333336</v>
      </c>
    </row>
    <row r="66" spans="1:11" ht="15.75">
      <c r="A66" s="198">
        <v>12</v>
      </c>
      <c r="B66" s="203" t="s">
        <v>18</v>
      </c>
      <c r="C66" s="203" t="s">
        <v>382</v>
      </c>
      <c r="D66" s="374" t="s">
        <v>296</v>
      </c>
      <c r="E66" s="383">
        <v>7938</v>
      </c>
      <c r="F66" s="410">
        <v>11.315</v>
      </c>
      <c r="G66" s="410">
        <v>0</v>
      </c>
      <c r="H66" s="410">
        <v>4</v>
      </c>
      <c r="I66" s="409">
        <f t="shared" si="6"/>
        <v>15.315</v>
      </c>
      <c r="J66" s="410">
        <v>9.923</v>
      </c>
      <c r="K66" s="237">
        <f t="shared" si="7"/>
        <v>1</v>
      </c>
    </row>
    <row r="67" spans="1:11" ht="15.75">
      <c r="A67" s="198">
        <v>13</v>
      </c>
      <c r="B67" s="203"/>
      <c r="C67" s="203" t="s">
        <v>236</v>
      </c>
      <c r="D67" s="374" t="s">
        <v>296</v>
      </c>
      <c r="E67" s="383">
        <v>16055</v>
      </c>
      <c r="F67" s="410">
        <v>9.5570000000000004</v>
      </c>
      <c r="G67" s="410">
        <v>0</v>
      </c>
      <c r="H67" s="410">
        <v>11.875</v>
      </c>
      <c r="I67" s="409">
        <f>F67+H67</f>
        <v>21.432000000000002</v>
      </c>
      <c r="J67" s="410">
        <v>20.068999999999999</v>
      </c>
      <c r="K67" s="237">
        <f t="shared" si="7"/>
        <v>1</v>
      </c>
    </row>
    <row r="68" spans="1:11" ht="15.75">
      <c r="A68" s="198">
        <v>14</v>
      </c>
      <c r="B68" s="203"/>
      <c r="C68" s="203" t="s">
        <v>237</v>
      </c>
      <c r="D68" s="374" t="s">
        <v>304</v>
      </c>
      <c r="E68" s="383">
        <v>37451</v>
      </c>
      <c r="F68" s="410">
        <v>57.957000000000001</v>
      </c>
      <c r="G68" s="410">
        <v>11.266999999999999</v>
      </c>
      <c r="H68" s="410">
        <v>20.338999999999999</v>
      </c>
      <c r="I68" s="409">
        <f t="shared" si="6"/>
        <v>89.563000000000002</v>
      </c>
      <c r="J68" s="410">
        <v>18.632999999999999</v>
      </c>
      <c r="K68" s="237">
        <f t="shared" si="7"/>
        <v>1</v>
      </c>
    </row>
    <row r="69" spans="1:11" ht="16.5" thickBot="1">
      <c r="A69" s="207"/>
      <c r="B69" s="468" t="s">
        <v>133</v>
      </c>
      <c r="C69" s="468"/>
      <c r="D69" s="250"/>
      <c r="E69" s="250">
        <f>SUM(E55:E68)</f>
        <v>89463</v>
      </c>
      <c r="F69" s="334">
        <f>SUM(F55:F68)</f>
        <v>124.73499999999999</v>
      </c>
      <c r="G69" s="312">
        <f>SUM(G55:G68)</f>
        <v>14.984999999999999</v>
      </c>
      <c r="H69" s="312">
        <f>SUM(H55:H68)</f>
        <v>37.527999999999999</v>
      </c>
      <c r="I69" s="333">
        <f t="shared" si="6"/>
        <v>177.24799999999999</v>
      </c>
      <c r="J69" s="312">
        <f>SUM(J55:J68)</f>
        <v>51.363</v>
      </c>
      <c r="K69" s="335">
        <f>IF((I69/J69)&gt;1,1,I69/J69)</f>
        <v>1</v>
      </c>
    </row>
    <row r="70" spans="1:11" ht="15.75">
      <c r="A70" s="197" t="s">
        <v>79</v>
      </c>
      <c r="B70" s="464" t="s">
        <v>80</v>
      </c>
      <c r="C70" s="464"/>
      <c r="D70" s="430"/>
      <c r="E70" s="318"/>
      <c r="F70" s="213"/>
      <c r="G70" s="214"/>
      <c r="H70" s="214"/>
      <c r="I70" s="215"/>
      <c r="J70" s="218" t="s">
        <v>2</v>
      </c>
      <c r="K70" s="216"/>
    </row>
    <row r="71" spans="1:11" ht="15.75">
      <c r="A71" s="198">
        <v>1</v>
      </c>
      <c r="B71" s="202" t="s">
        <v>140</v>
      </c>
      <c r="C71" s="199" t="s">
        <v>135</v>
      </c>
      <c r="D71" s="200" t="s">
        <v>306</v>
      </c>
      <c r="E71" s="318">
        <f>3030+7484+1888+439+1903+9717</f>
        <v>24461</v>
      </c>
      <c r="F71" s="400">
        <v>167.25</v>
      </c>
      <c r="G71" s="400">
        <v>12.14</v>
      </c>
      <c r="H71" s="400">
        <v>4.13</v>
      </c>
      <c r="I71" s="400">
        <f>F71+G71+H71</f>
        <v>183.51999999999998</v>
      </c>
      <c r="J71" s="420">
        <v>12</v>
      </c>
      <c r="K71" s="303">
        <f>IF(J71=0,0,(IF(I71/J71&gt;1,1,I71/J71)))</f>
        <v>1</v>
      </c>
    </row>
    <row r="72" spans="1:11" ht="15.75">
      <c r="A72" s="198">
        <v>2</v>
      </c>
      <c r="B72" s="202" t="s">
        <v>29</v>
      </c>
      <c r="C72" s="203" t="s">
        <v>30</v>
      </c>
      <c r="D72" s="204" t="s">
        <v>307</v>
      </c>
      <c r="E72" s="318">
        <v>650</v>
      </c>
      <c r="F72" s="400">
        <v>5.0030000000000001</v>
      </c>
      <c r="G72" s="400">
        <v>0.80400000000000005</v>
      </c>
      <c r="H72" s="400">
        <v>0</v>
      </c>
      <c r="I72" s="400">
        <f t="shared" ref="I72:I115" si="8">F72+G72+H72</f>
        <v>5.8070000000000004</v>
      </c>
      <c r="J72" s="420">
        <v>0.45600000000000002</v>
      </c>
      <c r="K72" s="303">
        <f t="shared" ref="K72:K115" si="9">IF(J72=0,0,(IF(I72/J72&gt;1,1,I72/J72)))</f>
        <v>1</v>
      </c>
    </row>
    <row r="73" spans="1:11" ht="15.75">
      <c r="A73" s="198">
        <v>3</v>
      </c>
      <c r="B73" s="202" t="s">
        <v>29</v>
      </c>
      <c r="C73" s="203" t="s">
        <v>99</v>
      </c>
      <c r="D73" s="204" t="s">
        <v>308</v>
      </c>
      <c r="E73" s="318">
        <v>1191</v>
      </c>
      <c r="F73" s="400">
        <v>0.42199999999999999</v>
      </c>
      <c r="G73" s="400">
        <v>0.92</v>
      </c>
      <c r="H73" s="400">
        <v>0</v>
      </c>
      <c r="I73" s="400">
        <f t="shared" si="8"/>
        <v>1.3420000000000001</v>
      </c>
      <c r="J73" s="420">
        <v>0.95</v>
      </c>
      <c r="K73" s="303">
        <f t="shared" si="9"/>
        <v>1</v>
      </c>
    </row>
    <row r="74" spans="1:11" ht="15.75">
      <c r="A74" s="198">
        <f t="shared" ref="A74:A114" si="10">+A73+1</f>
        <v>4</v>
      </c>
      <c r="B74" s="202" t="s">
        <v>29</v>
      </c>
      <c r="C74" s="203" t="s">
        <v>100</v>
      </c>
      <c r="D74" s="204" t="s">
        <v>309</v>
      </c>
      <c r="E74" s="318">
        <v>1100</v>
      </c>
      <c r="F74" s="400">
        <v>0.94499999999999995</v>
      </c>
      <c r="G74" s="400">
        <v>0.88500000000000001</v>
      </c>
      <c r="H74" s="400">
        <v>0</v>
      </c>
      <c r="I74" s="400">
        <f t="shared" si="8"/>
        <v>1.83</v>
      </c>
      <c r="J74" s="420">
        <v>0.88</v>
      </c>
      <c r="K74" s="303">
        <f t="shared" si="9"/>
        <v>1</v>
      </c>
    </row>
    <row r="75" spans="1:11" ht="15.75">
      <c r="A75" s="198">
        <f t="shared" si="10"/>
        <v>5</v>
      </c>
      <c r="B75" s="202" t="s">
        <v>33</v>
      </c>
      <c r="C75" s="203" t="s">
        <v>39</v>
      </c>
      <c r="D75" s="204" t="s">
        <v>310</v>
      </c>
      <c r="E75" s="318">
        <v>550</v>
      </c>
      <c r="F75" s="400">
        <v>0.27500000000000002</v>
      </c>
      <c r="G75" s="400">
        <v>0.11</v>
      </c>
      <c r="H75" s="400">
        <v>0.05</v>
      </c>
      <c r="I75" s="400">
        <f t="shared" si="8"/>
        <v>0.435</v>
      </c>
      <c r="J75" s="420">
        <v>0.22500000000000001</v>
      </c>
      <c r="K75" s="303">
        <f t="shared" si="9"/>
        <v>1</v>
      </c>
    </row>
    <row r="76" spans="1:11" ht="15.75">
      <c r="A76" s="198">
        <f t="shared" si="10"/>
        <v>6</v>
      </c>
      <c r="B76" s="202" t="s">
        <v>1</v>
      </c>
      <c r="C76" s="203" t="s">
        <v>28</v>
      </c>
      <c r="D76" s="204" t="s">
        <v>311</v>
      </c>
      <c r="E76" s="318">
        <v>637</v>
      </c>
      <c r="F76" s="400">
        <v>0</v>
      </c>
      <c r="G76" s="400">
        <v>0</v>
      </c>
      <c r="H76" s="400">
        <v>0.115</v>
      </c>
      <c r="I76" s="400">
        <f t="shared" si="8"/>
        <v>0.115</v>
      </c>
      <c r="J76" s="420">
        <v>0.125</v>
      </c>
      <c r="K76" s="303">
        <f t="shared" si="9"/>
        <v>0.92</v>
      </c>
    </row>
    <row r="77" spans="1:11" ht="15.75">
      <c r="A77" s="198">
        <f t="shared" si="10"/>
        <v>7</v>
      </c>
      <c r="B77" s="202" t="s">
        <v>29</v>
      </c>
      <c r="C77" s="203" t="s">
        <v>101</v>
      </c>
      <c r="D77" s="204" t="s">
        <v>312</v>
      </c>
      <c r="E77" s="318">
        <v>325</v>
      </c>
      <c r="F77" s="400">
        <v>2.516</v>
      </c>
      <c r="G77" s="400">
        <v>0.379</v>
      </c>
      <c r="H77" s="400">
        <v>0</v>
      </c>
      <c r="I77" s="400">
        <f t="shared" si="8"/>
        <v>2.895</v>
      </c>
      <c r="J77" s="420">
        <v>0.25</v>
      </c>
      <c r="K77" s="303">
        <f t="shared" si="9"/>
        <v>1</v>
      </c>
    </row>
    <row r="78" spans="1:11" ht="15.75">
      <c r="A78" s="198">
        <f t="shared" si="10"/>
        <v>8</v>
      </c>
      <c r="B78" s="202" t="s">
        <v>38</v>
      </c>
      <c r="C78" s="203" t="s">
        <v>102</v>
      </c>
      <c r="D78" s="204" t="s">
        <v>310</v>
      </c>
      <c r="E78" s="318">
        <v>51</v>
      </c>
      <c r="F78" s="400">
        <v>2.75</v>
      </c>
      <c r="G78" s="400">
        <v>0.05</v>
      </c>
      <c r="H78" s="400">
        <v>0</v>
      </c>
      <c r="I78" s="400">
        <f t="shared" si="8"/>
        <v>2.8</v>
      </c>
      <c r="J78" s="420">
        <v>0.05</v>
      </c>
      <c r="K78" s="303">
        <f t="shared" si="9"/>
        <v>1</v>
      </c>
    </row>
    <row r="79" spans="1:11" ht="15.75">
      <c r="A79" s="198">
        <f t="shared" si="10"/>
        <v>9</v>
      </c>
      <c r="B79" s="202" t="s">
        <v>31</v>
      </c>
      <c r="C79" s="203" t="s">
        <v>103</v>
      </c>
      <c r="D79" s="204" t="s">
        <v>313</v>
      </c>
      <c r="E79" s="318">
        <v>748</v>
      </c>
      <c r="F79" s="400">
        <v>2.4849999999999999</v>
      </c>
      <c r="G79" s="400">
        <v>0</v>
      </c>
      <c r="H79" s="400">
        <v>0.42</v>
      </c>
      <c r="I79" s="400">
        <f t="shared" si="8"/>
        <v>2.9049999999999998</v>
      </c>
      <c r="J79" s="420">
        <v>0.45</v>
      </c>
      <c r="K79" s="303">
        <f t="shared" si="9"/>
        <v>1</v>
      </c>
    </row>
    <row r="80" spans="1:11" ht="15.75">
      <c r="A80" s="198">
        <f t="shared" si="10"/>
        <v>10</v>
      </c>
      <c r="B80" s="202" t="s">
        <v>31</v>
      </c>
      <c r="C80" s="203" t="s">
        <v>120</v>
      </c>
      <c r="D80" s="204" t="s">
        <v>314</v>
      </c>
      <c r="E80" s="318">
        <v>168</v>
      </c>
      <c r="F80" s="400">
        <v>0</v>
      </c>
      <c r="G80" s="400">
        <v>0.122</v>
      </c>
      <c r="H80" s="400">
        <v>0</v>
      </c>
      <c r="I80" s="400">
        <f t="shared" si="8"/>
        <v>0.122</v>
      </c>
      <c r="J80" s="420">
        <v>0.13</v>
      </c>
      <c r="K80" s="303">
        <f t="shared" si="9"/>
        <v>0.93846153846153846</v>
      </c>
    </row>
    <row r="81" spans="1:11" ht="15.75">
      <c r="A81" s="198">
        <f t="shared" si="10"/>
        <v>11</v>
      </c>
      <c r="B81" s="202" t="s">
        <v>31</v>
      </c>
      <c r="C81" s="203" t="s">
        <v>121</v>
      </c>
      <c r="D81" s="204" t="s">
        <v>315</v>
      </c>
      <c r="E81" s="318">
        <v>156</v>
      </c>
      <c r="F81" s="400">
        <v>0</v>
      </c>
      <c r="G81" s="400">
        <v>4.4999999999999998E-2</v>
      </c>
      <c r="H81" s="400">
        <v>4.3999999999999997E-2</v>
      </c>
      <c r="I81" s="400">
        <f t="shared" si="8"/>
        <v>8.8999999999999996E-2</v>
      </c>
      <c r="J81" s="420">
        <v>0.1</v>
      </c>
      <c r="K81" s="303">
        <f t="shared" si="9"/>
        <v>0.8899999999999999</v>
      </c>
    </row>
    <row r="82" spans="1:11" ht="15.75">
      <c r="A82" s="198">
        <f t="shared" si="10"/>
        <v>12</v>
      </c>
      <c r="B82" s="202" t="s">
        <v>31</v>
      </c>
      <c r="C82" s="203" t="s">
        <v>122</v>
      </c>
      <c r="D82" s="204" t="s">
        <v>312</v>
      </c>
      <c r="E82" s="318">
        <v>192</v>
      </c>
      <c r="F82" s="400">
        <v>0</v>
      </c>
      <c r="G82" s="400">
        <v>0</v>
      </c>
      <c r="H82" s="400">
        <v>0.16800000000000001</v>
      </c>
      <c r="I82" s="400">
        <f t="shared" si="8"/>
        <v>0.16800000000000001</v>
      </c>
      <c r="J82" s="420">
        <v>0.09</v>
      </c>
      <c r="K82" s="303">
        <f t="shared" si="9"/>
        <v>1</v>
      </c>
    </row>
    <row r="83" spans="1:11" ht="15.75">
      <c r="A83" s="198">
        <f t="shared" si="10"/>
        <v>13</v>
      </c>
      <c r="B83" s="202" t="s">
        <v>31</v>
      </c>
      <c r="C83" s="203" t="s">
        <v>123</v>
      </c>
      <c r="D83" s="204" t="s">
        <v>312</v>
      </c>
      <c r="E83" s="318">
        <v>348</v>
      </c>
      <c r="F83" s="400">
        <v>0</v>
      </c>
      <c r="G83" s="400">
        <v>0</v>
      </c>
      <c r="H83" s="401">
        <v>0.32800000000000001</v>
      </c>
      <c r="I83" s="400">
        <f t="shared" si="8"/>
        <v>0.32800000000000001</v>
      </c>
      <c r="J83" s="420">
        <v>0.156</v>
      </c>
      <c r="K83" s="303">
        <v>1</v>
      </c>
    </row>
    <row r="84" spans="1:11" ht="15.75">
      <c r="A84" s="198">
        <f t="shared" si="10"/>
        <v>14</v>
      </c>
      <c r="B84" s="202" t="s">
        <v>31</v>
      </c>
      <c r="C84" s="203" t="s">
        <v>124</v>
      </c>
      <c r="D84" s="204" t="s">
        <v>371</v>
      </c>
      <c r="E84" s="318">
        <v>437</v>
      </c>
      <c r="F84" s="400">
        <v>0</v>
      </c>
      <c r="G84" s="400">
        <v>0.24399999999999999</v>
      </c>
      <c r="H84" s="400">
        <v>0</v>
      </c>
      <c r="I84" s="400">
        <f t="shared" si="8"/>
        <v>0.24399999999999999</v>
      </c>
      <c r="J84" s="420">
        <v>0.22</v>
      </c>
      <c r="K84" s="303">
        <f t="shared" si="9"/>
        <v>1</v>
      </c>
    </row>
    <row r="85" spans="1:11" ht="15.75">
      <c r="A85" s="198">
        <f t="shared" si="10"/>
        <v>15</v>
      </c>
      <c r="B85" s="202" t="s">
        <v>12</v>
      </c>
      <c r="C85" s="203" t="s">
        <v>35</v>
      </c>
      <c r="D85" s="204" t="s">
        <v>296</v>
      </c>
      <c r="E85" s="318">
        <v>653</v>
      </c>
      <c r="F85" s="400">
        <v>1.2450000000000001</v>
      </c>
      <c r="G85" s="401">
        <v>0.80400000000000005</v>
      </c>
      <c r="H85" s="400">
        <v>0</v>
      </c>
      <c r="I85" s="400">
        <f t="shared" si="8"/>
        <v>2.0490000000000004</v>
      </c>
      <c r="J85" s="420">
        <v>0.5</v>
      </c>
      <c r="K85" s="303">
        <f t="shared" si="9"/>
        <v>1</v>
      </c>
    </row>
    <row r="86" spans="1:11" ht="15.75">
      <c r="A86" s="198">
        <f t="shared" si="10"/>
        <v>16</v>
      </c>
      <c r="B86" s="202" t="s">
        <v>33</v>
      </c>
      <c r="C86" s="203" t="s">
        <v>113</v>
      </c>
      <c r="D86" s="204" t="s">
        <v>316</v>
      </c>
      <c r="E86" s="318">
        <v>2814</v>
      </c>
      <c r="F86" s="400">
        <v>4.25</v>
      </c>
      <c r="G86" s="400">
        <v>0</v>
      </c>
      <c r="H86" s="400">
        <v>2.1190000000000002</v>
      </c>
      <c r="I86" s="400">
        <f t="shared" si="8"/>
        <v>6.3689999999999998</v>
      </c>
      <c r="J86" s="420">
        <v>1</v>
      </c>
      <c r="K86" s="303">
        <f t="shared" si="9"/>
        <v>1</v>
      </c>
    </row>
    <row r="87" spans="1:11" ht="15.75">
      <c r="A87" s="198">
        <f t="shared" si="10"/>
        <v>17</v>
      </c>
      <c r="B87" s="202" t="s">
        <v>32</v>
      </c>
      <c r="C87" s="203" t="s">
        <v>176</v>
      </c>
      <c r="D87" s="204" t="s">
        <v>316</v>
      </c>
      <c r="E87" s="318">
        <v>706</v>
      </c>
      <c r="F87" s="400">
        <v>6.11</v>
      </c>
      <c r="G87" s="400">
        <v>0.51900000000000002</v>
      </c>
      <c r="H87" s="400">
        <v>0</v>
      </c>
      <c r="I87" s="400">
        <f t="shared" si="8"/>
        <v>6.6290000000000004</v>
      </c>
      <c r="J87" s="420">
        <v>0.25</v>
      </c>
      <c r="K87" s="303">
        <f t="shared" si="9"/>
        <v>1</v>
      </c>
    </row>
    <row r="88" spans="1:11" ht="15.75">
      <c r="A88" s="198">
        <f t="shared" si="10"/>
        <v>18</v>
      </c>
      <c r="B88" s="202" t="s">
        <v>12</v>
      </c>
      <c r="C88" s="203" t="s">
        <v>114</v>
      </c>
      <c r="D88" s="204" t="s">
        <v>316</v>
      </c>
      <c r="E88" s="318">
        <v>472</v>
      </c>
      <c r="F88" s="400">
        <v>0.372</v>
      </c>
      <c r="G88" s="400">
        <v>0</v>
      </c>
      <c r="H88" s="400">
        <v>0.46500000000000002</v>
      </c>
      <c r="I88" s="400">
        <f t="shared" si="8"/>
        <v>0.83699999999999997</v>
      </c>
      <c r="J88" s="420">
        <v>0.4</v>
      </c>
      <c r="K88" s="303">
        <f t="shared" si="9"/>
        <v>1</v>
      </c>
    </row>
    <row r="89" spans="1:11" ht="15.75">
      <c r="A89" s="198">
        <f t="shared" si="10"/>
        <v>19</v>
      </c>
      <c r="B89" s="202" t="s">
        <v>12</v>
      </c>
      <c r="C89" s="203" t="s">
        <v>115</v>
      </c>
      <c r="D89" s="204" t="s">
        <v>316</v>
      </c>
      <c r="E89" s="318">
        <v>113</v>
      </c>
      <c r="F89" s="400">
        <v>0.4</v>
      </c>
      <c r="G89" s="401">
        <v>0.125</v>
      </c>
      <c r="H89" s="400">
        <v>0</v>
      </c>
      <c r="I89" s="400">
        <f t="shared" si="8"/>
        <v>0.52500000000000002</v>
      </c>
      <c r="J89" s="420">
        <v>0.11</v>
      </c>
      <c r="K89" s="303">
        <f t="shared" si="9"/>
        <v>1</v>
      </c>
    </row>
    <row r="90" spans="1:11" ht="15.75">
      <c r="A90" s="198">
        <f t="shared" si="10"/>
        <v>20</v>
      </c>
      <c r="B90" s="202" t="s">
        <v>32</v>
      </c>
      <c r="C90" s="203" t="s">
        <v>165</v>
      </c>
      <c r="D90" s="204" t="s">
        <v>264</v>
      </c>
      <c r="E90" s="318">
        <v>149</v>
      </c>
      <c r="F90" s="400">
        <v>0</v>
      </c>
      <c r="G90" s="400">
        <v>0.46500000000000002</v>
      </c>
      <c r="H90" s="400">
        <v>0</v>
      </c>
      <c r="I90" s="400">
        <f t="shared" si="8"/>
        <v>0.46500000000000002</v>
      </c>
      <c r="J90" s="420">
        <v>0.2</v>
      </c>
      <c r="K90" s="303">
        <f t="shared" si="9"/>
        <v>1</v>
      </c>
    </row>
    <row r="91" spans="1:11" ht="15.75">
      <c r="A91" s="198">
        <f t="shared" si="10"/>
        <v>21</v>
      </c>
      <c r="B91" s="202" t="s">
        <v>29</v>
      </c>
      <c r="C91" s="203" t="s">
        <v>136</v>
      </c>
      <c r="D91" s="204" t="s">
        <v>317</v>
      </c>
      <c r="E91" s="318">
        <v>753</v>
      </c>
      <c r="F91" s="400">
        <v>1.125</v>
      </c>
      <c r="G91" s="400">
        <v>0.16400000000000001</v>
      </c>
      <c r="H91" s="400">
        <v>0.26200000000000001</v>
      </c>
      <c r="I91" s="400">
        <f t="shared" si="8"/>
        <v>1.5509999999999999</v>
      </c>
      <c r="J91" s="420">
        <v>0.52700000000000002</v>
      </c>
      <c r="K91" s="303">
        <f>IF(J91=0,0,(IF(I91/J91&gt;1,1,I91/J91)))</f>
        <v>1</v>
      </c>
    </row>
    <row r="92" spans="1:11" ht="15.75">
      <c r="A92" s="198">
        <f t="shared" si="10"/>
        <v>22</v>
      </c>
      <c r="B92" s="202" t="s">
        <v>29</v>
      </c>
      <c r="C92" s="203" t="s">
        <v>137</v>
      </c>
      <c r="D92" s="204" t="s">
        <v>317</v>
      </c>
      <c r="E92" s="318">
        <v>362</v>
      </c>
      <c r="F92" s="400">
        <v>6.4420000000000002</v>
      </c>
      <c r="G92" s="400">
        <v>0.14899999999999999</v>
      </c>
      <c r="H92" s="400">
        <v>0.16400000000000001</v>
      </c>
      <c r="I92" s="400">
        <f t="shared" si="8"/>
        <v>6.7549999999999999</v>
      </c>
      <c r="J92" s="420">
        <v>0.36199999999999999</v>
      </c>
      <c r="K92" s="303">
        <f t="shared" si="9"/>
        <v>1</v>
      </c>
    </row>
    <row r="93" spans="1:11" ht="15.75">
      <c r="A93" s="198">
        <f t="shared" si="10"/>
        <v>23</v>
      </c>
      <c r="B93" s="202" t="s">
        <v>32</v>
      </c>
      <c r="C93" s="203" t="s">
        <v>244</v>
      </c>
      <c r="D93" s="204" t="s">
        <v>318</v>
      </c>
      <c r="E93" s="318">
        <v>82</v>
      </c>
      <c r="F93" s="400">
        <v>0</v>
      </c>
      <c r="G93" s="400">
        <v>0.107</v>
      </c>
      <c r="H93" s="400">
        <v>0</v>
      </c>
      <c r="I93" s="400">
        <f t="shared" si="8"/>
        <v>0.107</v>
      </c>
      <c r="J93" s="420">
        <v>8.2000000000000003E-2</v>
      </c>
      <c r="K93" s="303">
        <f t="shared" si="9"/>
        <v>1</v>
      </c>
    </row>
    <row r="94" spans="1:11" ht="15.75">
      <c r="A94" s="198">
        <f t="shared" si="10"/>
        <v>24</v>
      </c>
      <c r="B94" s="202" t="s">
        <v>32</v>
      </c>
      <c r="C94" s="203" t="s">
        <v>116</v>
      </c>
      <c r="D94" s="204" t="s">
        <v>319</v>
      </c>
      <c r="E94" s="318">
        <v>179</v>
      </c>
      <c r="F94" s="400">
        <v>0.316</v>
      </c>
      <c r="G94" s="400">
        <v>0</v>
      </c>
      <c r="H94" s="400">
        <v>0.28199999999999997</v>
      </c>
      <c r="I94" s="400">
        <f>F94+G94+H94</f>
        <v>0.59799999999999998</v>
      </c>
      <c r="J94" s="420">
        <v>0.17899999999999999</v>
      </c>
      <c r="K94" s="303">
        <f t="shared" si="9"/>
        <v>1</v>
      </c>
    </row>
    <row r="95" spans="1:11" ht="15.75">
      <c r="A95" s="198">
        <f t="shared" si="10"/>
        <v>25</v>
      </c>
      <c r="B95" s="202" t="s">
        <v>29</v>
      </c>
      <c r="C95" s="203" t="s">
        <v>117</v>
      </c>
      <c r="D95" s="204" t="s">
        <v>317</v>
      </c>
      <c r="E95" s="318">
        <v>609</v>
      </c>
      <c r="F95" s="400">
        <v>4.5999999999999996</v>
      </c>
      <c r="G95" s="400">
        <v>0.152</v>
      </c>
      <c r="H95" s="400">
        <v>0.308</v>
      </c>
      <c r="I95" s="400">
        <f>F95+G95+H495</f>
        <v>4.7519999999999998</v>
      </c>
      <c r="J95" s="420">
        <v>0.46</v>
      </c>
      <c r="K95" s="303">
        <f t="shared" si="9"/>
        <v>1</v>
      </c>
    </row>
    <row r="96" spans="1:11" ht="15.75">
      <c r="A96" s="198">
        <f t="shared" si="10"/>
        <v>26</v>
      </c>
      <c r="B96" s="202" t="s">
        <v>32</v>
      </c>
      <c r="C96" s="203" t="s">
        <v>118</v>
      </c>
      <c r="D96" s="204" t="s">
        <v>320</v>
      </c>
      <c r="E96" s="318">
        <v>26</v>
      </c>
      <c r="F96" s="400">
        <v>0.34300000000000003</v>
      </c>
      <c r="G96" s="400">
        <v>3.2000000000000001E-2</v>
      </c>
      <c r="H96" s="400">
        <v>0</v>
      </c>
      <c r="I96" s="400">
        <f t="shared" si="8"/>
        <v>0.375</v>
      </c>
      <c r="J96" s="420">
        <v>2.5999999999999999E-2</v>
      </c>
      <c r="K96" s="303">
        <f t="shared" si="9"/>
        <v>1</v>
      </c>
    </row>
    <row r="97" spans="1:11" ht="15.75">
      <c r="A97" s="198">
        <f t="shared" si="10"/>
        <v>27</v>
      </c>
      <c r="B97" s="202" t="s">
        <v>32</v>
      </c>
      <c r="C97" s="203" t="s">
        <v>119</v>
      </c>
      <c r="D97" s="204" t="s">
        <v>321</v>
      </c>
      <c r="E97" s="318">
        <v>66</v>
      </c>
      <c r="F97" s="400">
        <v>0</v>
      </c>
      <c r="G97" s="400">
        <v>0</v>
      </c>
      <c r="H97" s="401">
        <v>0.496</v>
      </c>
      <c r="I97" s="400">
        <f t="shared" si="8"/>
        <v>0.496</v>
      </c>
      <c r="J97" s="420">
        <v>6.2E-2</v>
      </c>
      <c r="K97" s="303">
        <f t="shared" si="9"/>
        <v>1</v>
      </c>
    </row>
    <row r="98" spans="1:11" ht="15.75">
      <c r="A98" s="198">
        <f t="shared" si="10"/>
        <v>28</v>
      </c>
      <c r="B98" s="202" t="s">
        <v>32</v>
      </c>
      <c r="C98" s="203" t="s">
        <v>160</v>
      </c>
      <c r="D98" s="204" t="s">
        <v>322</v>
      </c>
      <c r="E98" s="318">
        <v>301</v>
      </c>
      <c r="F98" s="400">
        <v>0.16800000000000001</v>
      </c>
      <c r="G98" s="400">
        <v>0.35499999999999998</v>
      </c>
      <c r="H98" s="400">
        <v>0.19500000000000001</v>
      </c>
      <c r="I98" s="400">
        <f t="shared" si="8"/>
        <v>0.71799999999999997</v>
      </c>
      <c r="J98" s="420">
        <v>0.21</v>
      </c>
      <c r="K98" s="303">
        <f>IF(J98=0,0,(IF(I98/J98&gt;1,1,I98/J98)))</f>
        <v>1</v>
      </c>
    </row>
    <row r="99" spans="1:11" ht="15.75">
      <c r="A99" s="198">
        <f t="shared" si="10"/>
        <v>29</v>
      </c>
      <c r="B99" s="202" t="s">
        <v>31</v>
      </c>
      <c r="C99" s="203" t="s">
        <v>156</v>
      </c>
      <c r="D99" s="204" t="s">
        <v>318</v>
      </c>
      <c r="E99" s="318">
        <v>153</v>
      </c>
      <c r="F99" s="400">
        <v>0</v>
      </c>
      <c r="G99" s="400">
        <v>7.0000000000000007E-2</v>
      </c>
      <c r="H99" s="400">
        <v>0.129</v>
      </c>
      <c r="I99" s="400">
        <f t="shared" si="8"/>
        <v>0.19900000000000001</v>
      </c>
      <c r="J99" s="420">
        <v>0.13</v>
      </c>
      <c r="K99" s="303">
        <f t="shared" si="9"/>
        <v>1</v>
      </c>
    </row>
    <row r="100" spans="1:11" ht="15.75">
      <c r="A100" s="198">
        <f t="shared" si="10"/>
        <v>30</v>
      </c>
      <c r="B100" s="202" t="s">
        <v>32</v>
      </c>
      <c r="C100" s="203" t="s">
        <v>155</v>
      </c>
      <c r="D100" s="204" t="s">
        <v>322</v>
      </c>
      <c r="E100" s="318">
        <v>450</v>
      </c>
      <c r="F100" s="400">
        <v>2.1339999999999999</v>
      </c>
      <c r="G100" s="400">
        <v>0.48</v>
      </c>
      <c r="H100" s="400">
        <v>0</v>
      </c>
      <c r="I100" s="400">
        <f t="shared" si="8"/>
        <v>2.6139999999999999</v>
      </c>
      <c r="J100" s="420">
        <v>0.315</v>
      </c>
      <c r="K100" s="303">
        <f t="shared" si="9"/>
        <v>1</v>
      </c>
    </row>
    <row r="101" spans="1:11" ht="15.75">
      <c r="A101" s="198">
        <f t="shared" si="10"/>
        <v>31</v>
      </c>
      <c r="B101" s="202" t="s">
        <v>31</v>
      </c>
      <c r="C101" s="205" t="s">
        <v>172</v>
      </c>
      <c r="D101" s="204" t="s">
        <v>322</v>
      </c>
      <c r="E101" s="318">
        <v>112</v>
      </c>
      <c r="F101" s="400">
        <v>3.028</v>
      </c>
      <c r="G101" s="400">
        <v>0.16200000000000001</v>
      </c>
      <c r="H101" s="400">
        <v>0</v>
      </c>
      <c r="I101" s="400">
        <f t="shared" si="8"/>
        <v>3.19</v>
      </c>
      <c r="J101" s="420">
        <v>0.112</v>
      </c>
      <c r="K101" s="303">
        <f t="shared" si="9"/>
        <v>1</v>
      </c>
    </row>
    <row r="102" spans="1:11" ht="15.75">
      <c r="A102" s="198">
        <f t="shared" si="10"/>
        <v>32</v>
      </c>
      <c r="B102" s="202" t="s">
        <v>31</v>
      </c>
      <c r="C102" s="203" t="s">
        <v>173</v>
      </c>
      <c r="D102" s="204" t="s">
        <v>322</v>
      </c>
      <c r="E102" s="318">
        <v>137</v>
      </c>
      <c r="F102" s="400">
        <v>0.81100000000000005</v>
      </c>
      <c r="G102" s="400">
        <v>0.22800000000000001</v>
      </c>
      <c r="H102" s="400">
        <v>0</v>
      </c>
      <c r="I102" s="400">
        <f t="shared" si="8"/>
        <v>1.0390000000000001</v>
      </c>
      <c r="J102" s="420">
        <v>0.13700000000000001</v>
      </c>
      <c r="K102" s="303">
        <f t="shared" si="9"/>
        <v>1</v>
      </c>
    </row>
    <row r="103" spans="1:11" ht="15.75">
      <c r="A103" s="198">
        <f t="shared" si="10"/>
        <v>33</v>
      </c>
      <c r="B103" s="202" t="s">
        <v>32</v>
      </c>
      <c r="C103" s="203" t="s">
        <v>174</v>
      </c>
      <c r="D103" s="204" t="s">
        <v>323</v>
      </c>
      <c r="E103" s="318">
        <v>82</v>
      </c>
      <c r="F103" s="400">
        <v>0.156</v>
      </c>
      <c r="G103" s="400">
        <v>2.8000000000000001E-2</v>
      </c>
      <c r="H103" s="400">
        <v>6.3E-2</v>
      </c>
      <c r="I103" s="400">
        <f t="shared" si="8"/>
        <v>0.247</v>
      </c>
      <c r="J103" s="420">
        <v>7.0000000000000007E-2</v>
      </c>
      <c r="K103" s="303">
        <f t="shared" si="9"/>
        <v>1</v>
      </c>
    </row>
    <row r="104" spans="1:11" ht="15.75">
      <c r="A104" s="198">
        <f t="shared" si="10"/>
        <v>34</v>
      </c>
      <c r="B104" s="202" t="s">
        <v>245</v>
      </c>
      <c r="C104" s="203" t="s">
        <v>36</v>
      </c>
      <c r="D104" s="204" t="s">
        <v>314</v>
      </c>
      <c r="E104" s="318">
        <v>1896</v>
      </c>
      <c r="F104" s="400">
        <v>3.476</v>
      </c>
      <c r="G104" s="400">
        <v>1.298</v>
      </c>
      <c r="H104" s="400">
        <v>0</v>
      </c>
      <c r="I104" s="400">
        <f t="shared" si="8"/>
        <v>4.774</v>
      </c>
      <c r="J104" s="420">
        <v>0.65</v>
      </c>
      <c r="K104" s="303">
        <f t="shared" si="9"/>
        <v>1</v>
      </c>
    </row>
    <row r="105" spans="1:11" ht="15.75">
      <c r="A105" s="198">
        <f t="shared" si="10"/>
        <v>35</v>
      </c>
      <c r="B105" s="202" t="s">
        <v>31</v>
      </c>
      <c r="C105" s="203" t="s">
        <v>37</v>
      </c>
      <c r="D105" s="204" t="s">
        <v>324</v>
      </c>
      <c r="E105" s="318">
        <v>525</v>
      </c>
      <c r="F105" s="400">
        <v>0</v>
      </c>
      <c r="G105" s="400"/>
      <c r="H105" s="400">
        <v>1.0149999999999999</v>
      </c>
      <c r="I105" s="400">
        <f t="shared" si="8"/>
        <v>1.0149999999999999</v>
      </c>
      <c r="J105" s="420">
        <v>0.47499999999999998</v>
      </c>
      <c r="K105" s="303">
        <f>IF(J105=0,0,(IF(I105/J105&gt;1,1,I105/J105)))</f>
        <v>1</v>
      </c>
    </row>
    <row r="106" spans="1:11" ht="15.75">
      <c r="A106" s="198">
        <f t="shared" si="10"/>
        <v>36</v>
      </c>
      <c r="B106" s="202" t="s">
        <v>33</v>
      </c>
      <c r="C106" s="203" t="s">
        <v>34</v>
      </c>
      <c r="D106" s="204" t="s">
        <v>325</v>
      </c>
      <c r="E106" s="318">
        <v>1811</v>
      </c>
      <c r="F106" s="400">
        <v>0</v>
      </c>
      <c r="G106" s="400">
        <v>0</v>
      </c>
      <c r="H106" s="400">
        <v>0.875</v>
      </c>
      <c r="I106" s="400">
        <f t="shared" si="8"/>
        <v>0.875</v>
      </c>
      <c r="J106" s="420">
        <v>1</v>
      </c>
      <c r="K106" s="303">
        <f t="shared" si="9"/>
        <v>0.875</v>
      </c>
    </row>
    <row r="107" spans="1:11" ht="15.75">
      <c r="A107" s="198">
        <f t="shared" si="10"/>
        <v>37</v>
      </c>
      <c r="B107" s="202" t="s">
        <v>31</v>
      </c>
      <c r="C107" s="203" t="s">
        <v>125</v>
      </c>
      <c r="D107" s="204" t="s">
        <v>326</v>
      </c>
      <c r="E107" s="318">
        <v>379</v>
      </c>
      <c r="F107" s="400">
        <v>0.56999999999999995</v>
      </c>
      <c r="G107" s="400">
        <v>0.26800000000000002</v>
      </c>
      <c r="H107" s="401">
        <v>0</v>
      </c>
      <c r="I107" s="400">
        <f t="shared" si="8"/>
        <v>0.83799999999999997</v>
      </c>
      <c r="J107" s="420">
        <v>0.26600000000000001</v>
      </c>
      <c r="K107" s="303">
        <f t="shared" si="9"/>
        <v>1</v>
      </c>
    </row>
    <row r="108" spans="1:11" ht="15.75">
      <c r="A108" s="198">
        <f t="shared" si="10"/>
        <v>38</v>
      </c>
      <c r="B108" s="202" t="s">
        <v>31</v>
      </c>
      <c r="C108" s="206" t="s">
        <v>126</v>
      </c>
      <c r="D108" s="204" t="s">
        <v>326</v>
      </c>
      <c r="E108" s="318">
        <v>215</v>
      </c>
      <c r="F108" s="400">
        <v>0.99199999999999999</v>
      </c>
      <c r="G108" s="400">
        <v>0.16600000000000001</v>
      </c>
      <c r="H108" s="400">
        <v>0.17899999999999999</v>
      </c>
      <c r="I108" s="400">
        <f t="shared" si="8"/>
        <v>1.337</v>
      </c>
      <c r="J108" s="420">
        <v>0.154</v>
      </c>
      <c r="K108" s="303">
        <f t="shared" si="9"/>
        <v>1</v>
      </c>
    </row>
    <row r="109" spans="1:11" ht="15.75">
      <c r="A109" s="198">
        <f t="shared" si="10"/>
        <v>39</v>
      </c>
      <c r="B109" s="202" t="s">
        <v>31</v>
      </c>
      <c r="C109" s="203" t="s">
        <v>127</v>
      </c>
      <c r="D109" s="204" t="s">
        <v>326</v>
      </c>
      <c r="E109" s="318">
        <v>814</v>
      </c>
      <c r="F109" s="400">
        <v>0</v>
      </c>
      <c r="G109" s="400">
        <v>0</v>
      </c>
      <c r="H109" s="400">
        <v>0.84</v>
      </c>
      <c r="I109" s="400">
        <f t="shared" si="8"/>
        <v>0.84</v>
      </c>
      <c r="J109" s="420">
        <v>0.27500000000000002</v>
      </c>
      <c r="K109" s="303">
        <f t="shared" si="9"/>
        <v>1</v>
      </c>
    </row>
    <row r="110" spans="1:11" ht="15.75">
      <c r="A110" s="198">
        <f t="shared" si="10"/>
        <v>40</v>
      </c>
      <c r="B110" s="202" t="s">
        <v>31</v>
      </c>
      <c r="C110" s="203" t="s">
        <v>128</v>
      </c>
      <c r="D110" s="204" t="s">
        <v>325</v>
      </c>
      <c r="E110" s="318">
        <v>277</v>
      </c>
      <c r="F110" s="400">
        <v>0</v>
      </c>
      <c r="G110" s="400">
        <v>0.32500000000000001</v>
      </c>
      <c r="H110" s="400">
        <v>0</v>
      </c>
      <c r="I110" s="400">
        <f t="shared" si="8"/>
        <v>0.32500000000000001</v>
      </c>
      <c r="J110" s="420">
        <v>0.17499999999999999</v>
      </c>
      <c r="K110" s="303">
        <f t="shared" si="9"/>
        <v>1</v>
      </c>
    </row>
    <row r="111" spans="1:11" ht="15.75">
      <c r="A111" s="198">
        <f t="shared" si="10"/>
        <v>41</v>
      </c>
      <c r="B111" s="202" t="s">
        <v>31</v>
      </c>
      <c r="C111" s="203" t="s">
        <v>129</v>
      </c>
      <c r="D111" s="204" t="s">
        <v>327</v>
      </c>
      <c r="E111" s="318">
        <v>61</v>
      </c>
      <c r="F111" s="400">
        <v>0</v>
      </c>
      <c r="G111" s="400">
        <v>0</v>
      </c>
      <c r="H111" s="400">
        <v>4.4999999999999998E-2</v>
      </c>
      <c r="I111" s="400">
        <f t="shared" si="8"/>
        <v>4.4999999999999998E-2</v>
      </c>
      <c r="J111" s="420">
        <v>0.05</v>
      </c>
      <c r="K111" s="303">
        <f t="shared" si="9"/>
        <v>0.89999999999999991</v>
      </c>
    </row>
    <row r="112" spans="1:11" ht="15.75">
      <c r="A112" s="198">
        <f t="shared" si="10"/>
        <v>42</v>
      </c>
      <c r="B112" s="202" t="s">
        <v>31</v>
      </c>
      <c r="C112" s="203" t="s">
        <v>146</v>
      </c>
      <c r="D112" s="204" t="s">
        <v>305</v>
      </c>
      <c r="E112" s="318">
        <v>984</v>
      </c>
      <c r="F112" s="400">
        <v>0</v>
      </c>
      <c r="G112" s="400">
        <v>0.32500000000000001</v>
      </c>
      <c r="H112" s="400">
        <v>0</v>
      </c>
      <c r="I112" s="400">
        <f t="shared" si="8"/>
        <v>0.32500000000000001</v>
      </c>
      <c r="J112" s="420">
        <v>0.45</v>
      </c>
      <c r="K112" s="303">
        <f>IF(J112=0,0,(IF(I112/J112&gt;1,1,I112/J112)))</f>
        <v>0.72222222222222221</v>
      </c>
    </row>
    <row r="113" spans="1:11" ht="15.75">
      <c r="A113" s="198">
        <f t="shared" si="10"/>
        <v>43</v>
      </c>
      <c r="B113" s="202" t="s">
        <v>31</v>
      </c>
      <c r="C113" s="203" t="s">
        <v>147</v>
      </c>
      <c r="D113" s="204" t="s">
        <v>305</v>
      </c>
      <c r="E113" s="318">
        <v>647</v>
      </c>
      <c r="F113" s="400">
        <v>1.248</v>
      </c>
      <c r="G113" s="400">
        <v>0.10199999999999999</v>
      </c>
      <c r="H113" s="400">
        <v>0.76400000000000001</v>
      </c>
      <c r="I113" s="400">
        <f t="shared" si="8"/>
        <v>2.1139999999999999</v>
      </c>
      <c r="J113" s="420">
        <v>0.5</v>
      </c>
      <c r="K113" s="303">
        <f t="shared" si="9"/>
        <v>1</v>
      </c>
    </row>
    <row r="114" spans="1:11" ht="15.75">
      <c r="A114" s="198">
        <f t="shared" si="10"/>
        <v>44</v>
      </c>
      <c r="B114" s="202" t="s">
        <v>31</v>
      </c>
      <c r="C114" s="203" t="s">
        <v>168</v>
      </c>
      <c r="D114" s="204" t="s">
        <v>265</v>
      </c>
      <c r="E114" s="318">
        <v>287</v>
      </c>
      <c r="F114" s="400">
        <v>0</v>
      </c>
      <c r="G114" s="400">
        <v>0</v>
      </c>
      <c r="H114" s="400">
        <v>0.09</v>
      </c>
      <c r="I114" s="400">
        <f t="shared" si="8"/>
        <v>0.09</v>
      </c>
      <c r="J114" s="420">
        <v>0.1</v>
      </c>
      <c r="K114" s="303">
        <f t="shared" si="9"/>
        <v>0.89999999999999991</v>
      </c>
    </row>
    <row r="115" spans="1:11" ht="16.5" thickBot="1">
      <c r="A115" s="429"/>
      <c r="B115" s="360"/>
      <c r="C115" s="431"/>
      <c r="D115" s="431"/>
      <c r="E115" s="361">
        <f>SUM(E71:E114)</f>
        <v>47129</v>
      </c>
      <c r="F115" s="395">
        <f>SUM(F71:F114)</f>
        <v>219.43199999999999</v>
      </c>
      <c r="G115" s="395">
        <f>SUM(G71:G114)</f>
        <v>22.023000000000003</v>
      </c>
      <c r="H115" s="395">
        <f>SUM(H71:H114)</f>
        <v>13.546000000000001</v>
      </c>
      <c r="I115" s="396">
        <f t="shared" si="8"/>
        <v>255.00099999999998</v>
      </c>
      <c r="J115" s="395">
        <f>SUM(J71:J114)</f>
        <v>25.308999999999997</v>
      </c>
      <c r="K115" s="336">
        <f t="shared" si="9"/>
        <v>1</v>
      </c>
    </row>
    <row r="116" spans="1:11" ht="16.5" thickBot="1">
      <c r="A116" s="222" t="s">
        <v>81</v>
      </c>
      <c r="B116" s="469" t="s">
        <v>82</v>
      </c>
      <c r="C116" s="469"/>
      <c r="D116" s="469"/>
      <c r="E116" s="432"/>
      <c r="F116" s="324"/>
      <c r="G116" s="470"/>
      <c r="H116" s="469"/>
      <c r="I116" s="469"/>
      <c r="J116" s="469"/>
      <c r="K116" s="224"/>
    </row>
    <row r="117" spans="1:11" ht="15.75">
      <c r="A117" s="225">
        <v>1</v>
      </c>
      <c r="B117" s="245" t="s">
        <v>16</v>
      </c>
      <c r="C117" s="226"/>
      <c r="D117" s="245" t="s">
        <v>17</v>
      </c>
      <c r="E117" s="246" t="s">
        <v>328</v>
      </c>
      <c r="F117" s="325">
        <v>1448</v>
      </c>
      <c r="G117" s="408">
        <v>8.8529999999999998</v>
      </c>
      <c r="H117" s="408">
        <v>2.27</v>
      </c>
      <c r="I117" s="408">
        <v>0</v>
      </c>
      <c r="J117" s="410">
        <f>G117+H117+I117</f>
        <v>11.122999999999999</v>
      </c>
      <c r="K117" s="426">
        <v>2.27</v>
      </c>
    </row>
    <row r="118" spans="1:11" ht="15.75">
      <c r="A118" s="198">
        <f>+A117+1</f>
        <v>2</v>
      </c>
      <c r="B118" s="203" t="s">
        <v>40</v>
      </c>
      <c r="C118" s="430"/>
      <c r="D118" s="203" t="s">
        <v>63</v>
      </c>
      <c r="E118" s="219" t="s">
        <v>329</v>
      </c>
      <c r="F118" s="318">
        <v>1227</v>
      </c>
      <c r="G118" s="411">
        <v>3.1850000000000001</v>
      </c>
      <c r="H118" s="410">
        <v>0.55100000000000005</v>
      </c>
      <c r="I118" s="410">
        <v>0.32900000000000001</v>
      </c>
      <c r="J118" s="410">
        <f t="shared" ref="J118:J154" si="11">G118+H118+I118</f>
        <v>4.0650000000000004</v>
      </c>
      <c r="K118" s="427">
        <v>0.88</v>
      </c>
    </row>
    <row r="119" spans="1:11" ht="15.75">
      <c r="A119" s="198">
        <f>+A118+1</f>
        <v>3</v>
      </c>
      <c r="B119" s="203" t="s">
        <v>40</v>
      </c>
      <c r="C119" s="430"/>
      <c r="D119" s="203" t="s">
        <v>163</v>
      </c>
      <c r="E119" s="218" t="s">
        <v>330</v>
      </c>
      <c r="F119" s="318">
        <v>4341</v>
      </c>
      <c r="G119" s="410">
        <v>44.493000000000002</v>
      </c>
      <c r="H119" s="412">
        <v>3.13</v>
      </c>
      <c r="I119" s="412">
        <v>0</v>
      </c>
      <c r="J119" s="410">
        <f t="shared" si="11"/>
        <v>47.623000000000005</v>
      </c>
      <c r="K119" s="428">
        <v>3.13</v>
      </c>
    </row>
    <row r="120" spans="1:11" ht="15.75">
      <c r="A120" s="198">
        <f>+A119+1</f>
        <v>4</v>
      </c>
      <c r="B120" s="203" t="s">
        <v>40</v>
      </c>
      <c r="C120" s="430"/>
      <c r="D120" s="203" t="s">
        <v>164</v>
      </c>
      <c r="E120" s="218" t="s">
        <v>330</v>
      </c>
      <c r="F120" s="318">
        <v>5126</v>
      </c>
      <c r="G120" s="410">
        <v>66.025999999999996</v>
      </c>
      <c r="H120" s="412">
        <v>5.6790000000000003</v>
      </c>
      <c r="I120" s="412">
        <v>0</v>
      </c>
      <c r="J120" s="410">
        <f t="shared" si="11"/>
        <v>71.704999999999998</v>
      </c>
      <c r="K120" s="428">
        <v>5.6790000000000003</v>
      </c>
    </row>
    <row r="121" spans="1:11" ht="15.75">
      <c r="A121" s="198">
        <f>+A120+1</f>
        <v>5</v>
      </c>
      <c r="B121" s="203" t="s">
        <v>41</v>
      </c>
      <c r="C121" s="430"/>
      <c r="D121" s="203" t="s">
        <v>42</v>
      </c>
      <c r="E121" s="218" t="s">
        <v>331</v>
      </c>
      <c r="F121" s="318">
        <v>436</v>
      </c>
      <c r="G121" s="410">
        <v>2.4630000000000001</v>
      </c>
      <c r="H121" s="412">
        <v>8.5000000000000006E-2</v>
      </c>
      <c r="I121" s="412">
        <v>0.17</v>
      </c>
      <c r="J121" s="410">
        <f t="shared" si="11"/>
        <v>2.718</v>
      </c>
      <c r="K121" s="428">
        <v>0.255</v>
      </c>
    </row>
    <row r="122" spans="1:11" ht="15.75">
      <c r="A122" s="198">
        <f>+A121+1</f>
        <v>6</v>
      </c>
      <c r="B122" s="203" t="s">
        <v>41</v>
      </c>
      <c r="C122" s="430"/>
      <c r="D122" s="203" t="s">
        <v>104</v>
      </c>
      <c r="E122" s="218" t="s">
        <v>332</v>
      </c>
      <c r="F122" s="318">
        <v>67</v>
      </c>
      <c r="G122" s="410">
        <v>0.70499999999999996</v>
      </c>
      <c r="H122" s="412">
        <v>0</v>
      </c>
      <c r="I122" s="412">
        <v>0.03</v>
      </c>
      <c r="J122" s="410">
        <f t="shared" si="11"/>
        <v>0.73499999999999999</v>
      </c>
      <c r="K122" s="428">
        <v>0.03</v>
      </c>
    </row>
    <row r="123" spans="1:11" ht="15.75">
      <c r="A123" s="198">
        <f t="shared" ref="A123:A134" si="12">+A122+1</f>
        <v>7</v>
      </c>
      <c r="B123" s="203" t="s">
        <v>41</v>
      </c>
      <c r="C123" s="430"/>
      <c r="D123" s="203" t="s">
        <v>105</v>
      </c>
      <c r="E123" s="218" t="s">
        <v>332</v>
      </c>
      <c r="F123" s="318">
        <v>57</v>
      </c>
      <c r="G123" s="410">
        <v>0.67100000000000004</v>
      </c>
      <c r="H123" s="412">
        <v>0</v>
      </c>
      <c r="I123" s="412">
        <v>0.03</v>
      </c>
      <c r="J123" s="410">
        <f t="shared" si="11"/>
        <v>0.70100000000000007</v>
      </c>
      <c r="K123" s="428">
        <v>0.03</v>
      </c>
    </row>
    <row r="124" spans="1:11" ht="15.75">
      <c r="A124" s="198">
        <f t="shared" si="12"/>
        <v>8</v>
      </c>
      <c r="B124" s="203" t="s">
        <v>41</v>
      </c>
      <c r="C124" s="430"/>
      <c r="D124" s="203" t="s">
        <v>106</v>
      </c>
      <c r="E124" s="218" t="s">
        <v>331</v>
      </c>
      <c r="F124" s="318">
        <v>48</v>
      </c>
      <c r="G124" s="410">
        <v>0.52300000000000002</v>
      </c>
      <c r="H124" s="412">
        <v>0.01</v>
      </c>
      <c r="I124" s="412">
        <v>2.5000000000000001E-2</v>
      </c>
      <c r="J124" s="410">
        <f t="shared" si="11"/>
        <v>0.55800000000000005</v>
      </c>
      <c r="K124" s="428">
        <v>3.5000000000000003E-2</v>
      </c>
    </row>
    <row r="125" spans="1:11" ht="15.75">
      <c r="A125" s="198">
        <f t="shared" si="12"/>
        <v>9</v>
      </c>
      <c r="B125" s="203" t="s">
        <v>41</v>
      </c>
      <c r="C125" s="430"/>
      <c r="D125" s="203" t="s">
        <v>107</v>
      </c>
      <c r="E125" s="218" t="s">
        <v>331</v>
      </c>
      <c r="F125" s="318">
        <v>264</v>
      </c>
      <c r="G125" s="410">
        <v>0.56399999999999995</v>
      </c>
      <c r="H125" s="412">
        <v>7.4999999999999997E-2</v>
      </c>
      <c r="I125" s="412">
        <v>8.5000000000000006E-2</v>
      </c>
      <c r="J125" s="410">
        <f t="shared" si="11"/>
        <v>0.72399999999999987</v>
      </c>
      <c r="K125" s="428">
        <v>0.16</v>
      </c>
    </row>
    <row r="126" spans="1:11" ht="15.75">
      <c r="A126" s="198">
        <f t="shared" si="12"/>
        <v>10</v>
      </c>
      <c r="B126" s="203" t="s">
        <v>41</v>
      </c>
      <c r="C126" s="430"/>
      <c r="D126" s="203" t="s">
        <v>43</v>
      </c>
      <c r="E126" s="218" t="s">
        <v>333</v>
      </c>
      <c r="F126" s="318">
        <v>1607</v>
      </c>
      <c r="G126" s="410">
        <v>0</v>
      </c>
      <c r="H126" s="412">
        <v>1.8140000000000001</v>
      </c>
      <c r="I126" s="412">
        <v>0</v>
      </c>
      <c r="J126" s="410">
        <f t="shared" si="11"/>
        <v>1.8140000000000001</v>
      </c>
      <c r="K126" s="428">
        <v>1.1100000000000001</v>
      </c>
    </row>
    <row r="127" spans="1:11" ht="15.75">
      <c r="A127" s="198">
        <f t="shared" si="12"/>
        <v>11</v>
      </c>
      <c r="B127" s="203" t="s">
        <v>41</v>
      </c>
      <c r="C127" s="430"/>
      <c r="D127" s="203" t="s">
        <v>240</v>
      </c>
      <c r="E127" s="218" t="s">
        <v>334</v>
      </c>
      <c r="F127" s="318">
        <v>3500</v>
      </c>
      <c r="G127" s="410">
        <v>0</v>
      </c>
      <c r="H127" s="412">
        <v>0</v>
      </c>
      <c r="I127" s="412">
        <v>3.6949999999999998</v>
      </c>
      <c r="J127" s="410">
        <f t="shared" si="11"/>
        <v>3.6949999999999998</v>
      </c>
      <c r="K127" s="428">
        <v>3.6949999999999998</v>
      </c>
    </row>
    <row r="128" spans="1:11" ht="15.75">
      <c r="A128" s="198">
        <f t="shared" si="12"/>
        <v>12</v>
      </c>
      <c r="B128" s="203" t="s">
        <v>41</v>
      </c>
      <c r="C128" s="430"/>
      <c r="D128" s="203" t="s">
        <v>241</v>
      </c>
      <c r="E128" s="218" t="s">
        <v>334</v>
      </c>
      <c r="F128" s="318">
        <v>8000</v>
      </c>
      <c r="G128" s="410">
        <v>0</v>
      </c>
      <c r="H128" s="412">
        <v>5.4859999999999998</v>
      </c>
      <c r="I128" s="412">
        <v>0</v>
      </c>
      <c r="J128" s="410">
        <f t="shared" si="11"/>
        <v>5.4859999999999998</v>
      </c>
      <c r="K128" s="428">
        <v>5.4859999999999998</v>
      </c>
    </row>
    <row r="129" spans="1:11" ht="15.75">
      <c r="A129" s="198">
        <f t="shared" si="12"/>
        <v>13</v>
      </c>
      <c r="B129" s="203" t="s">
        <v>41</v>
      </c>
      <c r="C129" s="430"/>
      <c r="D129" s="203" t="s">
        <v>242</v>
      </c>
      <c r="E129" s="218" t="s">
        <v>335</v>
      </c>
      <c r="F129" s="318">
        <v>8295</v>
      </c>
      <c r="G129" s="410">
        <v>9.02</v>
      </c>
      <c r="H129" s="412">
        <v>0</v>
      </c>
      <c r="I129" s="412">
        <v>0</v>
      </c>
      <c r="J129" s="410">
        <f t="shared" si="11"/>
        <v>9.02</v>
      </c>
      <c r="K129" s="428">
        <v>9.02</v>
      </c>
    </row>
    <row r="130" spans="1:11" ht="15.75">
      <c r="A130" s="198">
        <f t="shared" si="12"/>
        <v>14</v>
      </c>
      <c r="B130" s="203" t="s">
        <v>45</v>
      </c>
      <c r="C130" s="430"/>
      <c r="D130" s="203" t="s">
        <v>46</v>
      </c>
      <c r="E130" s="218" t="s">
        <v>336</v>
      </c>
      <c r="F130" s="318">
        <v>271</v>
      </c>
      <c r="G130" s="410">
        <v>9.8239999999999998</v>
      </c>
      <c r="H130" s="412">
        <v>0.38400000000000001</v>
      </c>
      <c r="I130" s="412">
        <v>0</v>
      </c>
      <c r="J130" s="410">
        <f t="shared" si="11"/>
        <v>10.208</v>
      </c>
      <c r="K130" s="428">
        <v>0.38400000000000001</v>
      </c>
    </row>
    <row r="131" spans="1:11" ht="15.75">
      <c r="A131" s="198">
        <f t="shared" si="12"/>
        <v>15</v>
      </c>
      <c r="B131" s="203" t="s">
        <v>47</v>
      </c>
      <c r="C131" s="430"/>
      <c r="D131" s="203" t="s">
        <v>48</v>
      </c>
      <c r="E131" s="218" t="s">
        <v>337</v>
      </c>
      <c r="F131" s="318">
        <v>528</v>
      </c>
      <c r="G131" s="410">
        <v>0.108</v>
      </c>
      <c r="H131" s="412">
        <v>0</v>
      </c>
      <c r="I131" s="412">
        <v>0.61099999999999999</v>
      </c>
      <c r="J131" s="410">
        <f t="shared" si="11"/>
        <v>0.71899999999999997</v>
      </c>
      <c r="K131" s="428">
        <v>0.61099999999999999</v>
      </c>
    </row>
    <row r="132" spans="1:11" ht="15.75">
      <c r="A132" s="198">
        <f t="shared" si="12"/>
        <v>16</v>
      </c>
      <c r="B132" s="203" t="s">
        <v>47</v>
      </c>
      <c r="C132" s="430"/>
      <c r="D132" s="203" t="s">
        <v>108</v>
      </c>
      <c r="E132" s="218" t="s">
        <v>338</v>
      </c>
      <c r="F132" s="318">
        <v>1093</v>
      </c>
      <c r="G132" s="410">
        <v>0.27</v>
      </c>
      <c r="H132" s="412">
        <v>0.91700000000000004</v>
      </c>
      <c r="I132" s="412">
        <v>0</v>
      </c>
      <c r="J132" s="410">
        <f t="shared" si="11"/>
        <v>1.1870000000000001</v>
      </c>
      <c r="K132" s="428">
        <v>0.91700000000000004</v>
      </c>
    </row>
    <row r="133" spans="1:11" ht="15.75">
      <c r="A133" s="198">
        <f t="shared" si="12"/>
        <v>17</v>
      </c>
      <c r="B133" s="203" t="s">
        <v>47</v>
      </c>
      <c r="C133" s="430"/>
      <c r="D133" s="203" t="s">
        <v>109</v>
      </c>
      <c r="E133" s="218" t="s">
        <v>339</v>
      </c>
      <c r="F133" s="318">
        <v>3329</v>
      </c>
      <c r="G133" s="410">
        <v>0.41</v>
      </c>
      <c r="H133" s="412">
        <v>0</v>
      </c>
      <c r="I133" s="412">
        <v>4.88</v>
      </c>
      <c r="J133" s="410">
        <f t="shared" si="11"/>
        <v>5.29</v>
      </c>
      <c r="K133" s="428">
        <v>4.88</v>
      </c>
    </row>
    <row r="134" spans="1:11" ht="15.75">
      <c r="A134" s="198">
        <f t="shared" si="12"/>
        <v>18</v>
      </c>
      <c r="B134" s="203" t="s">
        <v>47</v>
      </c>
      <c r="C134" s="430"/>
      <c r="D134" s="203" t="s">
        <v>110</v>
      </c>
      <c r="E134" s="218" t="s">
        <v>340</v>
      </c>
      <c r="F134" s="318">
        <v>508</v>
      </c>
      <c r="G134" s="410">
        <v>2.073</v>
      </c>
      <c r="H134" s="412">
        <v>0.61099999999999999</v>
      </c>
      <c r="I134" s="412">
        <v>0</v>
      </c>
      <c r="J134" s="410">
        <f>G134+H134</f>
        <v>2.6840000000000002</v>
      </c>
      <c r="K134" s="428">
        <v>0.61099999999999999</v>
      </c>
    </row>
    <row r="135" spans="1:11" ht="16.5" thickBot="1">
      <c r="A135" s="220"/>
      <c r="B135" s="472" t="s">
        <v>130</v>
      </c>
      <c r="C135" s="472"/>
      <c r="D135" s="472"/>
      <c r="E135" s="221"/>
      <c r="F135" s="326">
        <f t="shared" ref="F135:K135" si="13">SUM(F117:F134)</f>
        <v>40145</v>
      </c>
      <c r="G135" s="393">
        <f t="shared" si="13"/>
        <v>149.18800000000002</v>
      </c>
      <c r="H135" s="393">
        <f>SUM(H117:H134)</f>
        <v>21.012000000000004</v>
      </c>
      <c r="I135" s="393">
        <f t="shared" si="13"/>
        <v>9.8550000000000004</v>
      </c>
      <c r="J135" s="393">
        <f>SUM(G135+H135+I135)</f>
        <v>180.05500000000001</v>
      </c>
      <c r="K135" s="393">
        <f t="shared" si="13"/>
        <v>39.182999999999993</v>
      </c>
    </row>
    <row r="136" spans="1:11" ht="16.5" thickBot="1">
      <c r="A136" s="222" t="s">
        <v>83</v>
      </c>
      <c r="B136" s="469" t="s">
        <v>84</v>
      </c>
      <c r="C136" s="469"/>
      <c r="D136" s="469"/>
      <c r="E136" s="223"/>
      <c r="F136" s="324"/>
      <c r="G136" s="297"/>
      <c r="H136" s="296"/>
      <c r="I136" s="296"/>
      <c r="J136" s="413">
        <f t="shared" si="11"/>
        <v>0</v>
      </c>
      <c r="K136" s="399"/>
    </row>
    <row r="137" spans="1:11" ht="15.75">
      <c r="A137" s="225">
        <v>1</v>
      </c>
      <c r="B137" s="245" t="s">
        <v>44</v>
      </c>
      <c r="C137" s="226">
        <v>1</v>
      </c>
      <c r="D137" s="245" t="s">
        <v>223</v>
      </c>
      <c r="E137" s="246" t="s">
        <v>336</v>
      </c>
      <c r="F137" s="325">
        <v>5001</v>
      </c>
      <c r="G137" s="406">
        <v>262.38</v>
      </c>
      <c r="H137" s="390"/>
      <c r="I137" s="406">
        <v>9</v>
      </c>
      <c r="J137" s="408">
        <f t="shared" si="11"/>
        <v>271.38</v>
      </c>
      <c r="K137" s="424">
        <v>9</v>
      </c>
    </row>
    <row r="138" spans="1:11" ht="15.75">
      <c r="A138" s="198">
        <v>2</v>
      </c>
      <c r="B138" s="203" t="s">
        <v>49</v>
      </c>
      <c r="C138" s="430">
        <f t="shared" ref="C138:C154" si="14">+C137+1</f>
        <v>2</v>
      </c>
      <c r="D138" s="203" t="s">
        <v>208</v>
      </c>
      <c r="E138" s="218" t="s">
        <v>341</v>
      </c>
      <c r="F138" s="318">
        <v>3200</v>
      </c>
      <c r="G138" s="300">
        <v>18.38</v>
      </c>
      <c r="H138" s="301">
        <v>3</v>
      </c>
      <c r="I138" s="301">
        <v>8.5000000000000006E-2</v>
      </c>
      <c r="J138" s="294">
        <f t="shared" si="11"/>
        <v>21.465</v>
      </c>
      <c r="K138" s="420">
        <v>4.67</v>
      </c>
    </row>
    <row r="139" spans="1:11" ht="15.75">
      <c r="A139" s="198">
        <v>3</v>
      </c>
      <c r="B139" s="203" t="s">
        <v>44</v>
      </c>
      <c r="C139" s="430">
        <f t="shared" si="14"/>
        <v>3</v>
      </c>
      <c r="D139" s="203" t="s">
        <v>210</v>
      </c>
      <c r="E139" s="218" t="s">
        <v>336</v>
      </c>
      <c r="F139" s="318">
        <v>5863</v>
      </c>
      <c r="G139" s="300">
        <v>38.186999999999998</v>
      </c>
      <c r="H139" s="391">
        <v>0</v>
      </c>
      <c r="I139" s="302">
        <v>11.5</v>
      </c>
      <c r="J139" s="294">
        <f t="shared" si="11"/>
        <v>49.686999999999998</v>
      </c>
      <c r="K139" s="420">
        <v>11.5</v>
      </c>
    </row>
    <row r="140" spans="1:11" ht="15.75">
      <c r="A140" s="198">
        <v>4</v>
      </c>
      <c r="B140" s="203" t="s">
        <v>49</v>
      </c>
      <c r="C140" s="430">
        <f t="shared" si="14"/>
        <v>4</v>
      </c>
      <c r="D140" s="203" t="s">
        <v>207</v>
      </c>
      <c r="E140" s="218" t="s">
        <v>336</v>
      </c>
      <c r="F140" s="318">
        <v>20793</v>
      </c>
      <c r="G140" s="300">
        <v>268.12</v>
      </c>
      <c r="H140" s="391">
        <v>0</v>
      </c>
      <c r="I140" s="302">
        <v>0</v>
      </c>
      <c r="J140" s="294">
        <f t="shared" si="11"/>
        <v>268.12</v>
      </c>
      <c r="K140" s="420">
        <v>17.36</v>
      </c>
    </row>
    <row r="141" spans="1:11" ht="15.75">
      <c r="A141" s="198">
        <v>5</v>
      </c>
      <c r="B141" s="203" t="s">
        <v>50</v>
      </c>
      <c r="C141" s="430">
        <f t="shared" si="14"/>
        <v>5</v>
      </c>
      <c r="D141" s="203" t="s">
        <v>209</v>
      </c>
      <c r="E141" s="218" t="s">
        <v>342</v>
      </c>
      <c r="F141" s="318">
        <v>22417</v>
      </c>
      <c r="G141" s="300">
        <v>63.975999999999999</v>
      </c>
      <c r="H141" s="302">
        <v>1.4019999999999999</v>
      </c>
      <c r="I141" s="302">
        <v>0</v>
      </c>
      <c r="J141" s="294">
        <v>5.2270000000000003</v>
      </c>
      <c r="K141" s="420">
        <v>0.85799999999999998</v>
      </c>
    </row>
    <row r="142" spans="1:11" ht="15.75">
      <c r="A142" s="198">
        <v>6</v>
      </c>
      <c r="B142" s="203" t="s">
        <v>49</v>
      </c>
      <c r="C142" s="430">
        <f t="shared" si="14"/>
        <v>6</v>
      </c>
      <c r="D142" s="203" t="s">
        <v>238</v>
      </c>
      <c r="E142" s="218" t="s">
        <v>343</v>
      </c>
      <c r="F142" s="318">
        <v>1406</v>
      </c>
      <c r="G142" s="300">
        <v>1.208</v>
      </c>
      <c r="H142" s="391">
        <v>0</v>
      </c>
      <c r="I142" s="302">
        <v>1.8029999999999999</v>
      </c>
      <c r="J142" s="294">
        <f t="shared" si="11"/>
        <v>3.0110000000000001</v>
      </c>
      <c r="K142" s="420">
        <v>1.7569999999999999</v>
      </c>
    </row>
    <row r="143" spans="1:11" ht="15.75">
      <c r="A143" s="198">
        <v>7</v>
      </c>
      <c r="B143" s="203" t="s">
        <v>49</v>
      </c>
      <c r="C143" s="430">
        <f t="shared" si="14"/>
        <v>7</v>
      </c>
      <c r="D143" s="203" t="s">
        <v>211</v>
      </c>
      <c r="E143" s="218" t="s">
        <v>344</v>
      </c>
      <c r="F143" s="318">
        <v>1128</v>
      </c>
      <c r="G143" s="300">
        <v>0.751</v>
      </c>
      <c r="H143" s="301">
        <v>1.2490000000000001</v>
      </c>
      <c r="I143" s="391">
        <v>0</v>
      </c>
      <c r="J143" s="294">
        <f t="shared" si="11"/>
        <v>2</v>
      </c>
      <c r="K143" s="420">
        <v>1.7470000000000001</v>
      </c>
    </row>
    <row r="144" spans="1:11" ht="15.75">
      <c r="A144" s="198">
        <v>8</v>
      </c>
      <c r="B144" s="203" t="s">
        <v>49</v>
      </c>
      <c r="C144" s="430">
        <f t="shared" si="14"/>
        <v>8</v>
      </c>
      <c r="D144" s="203" t="s">
        <v>212</v>
      </c>
      <c r="E144" s="218" t="s">
        <v>345</v>
      </c>
      <c r="F144" s="318">
        <v>1127</v>
      </c>
      <c r="G144" s="300">
        <v>5.5830000000000002</v>
      </c>
      <c r="H144" s="302">
        <v>0.65600000000000003</v>
      </c>
      <c r="I144" s="302">
        <v>1.2490000000000001</v>
      </c>
      <c r="J144" s="294">
        <f t="shared" si="11"/>
        <v>7.4879999999999995</v>
      </c>
      <c r="K144" s="420">
        <v>1.5169999999999999</v>
      </c>
    </row>
    <row r="145" spans="1:11" ht="15.75">
      <c r="A145" s="198">
        <v>9</v>
      </c>
      <c r="B145" s="203" t="s">
        <v>96</v>
      </c>
      <c r="C145" s="430">
        <f t="shared" si="14"/>
        <v>9</v>
      </c>
      <c r="D145" s="203" t="s">
        <v>213</v>
      </c>
      <c r="E145" s="218" t="s">
        <v>346</v>
      </c>
      <c r="F145" s="318">
        <v>1375</v>
      </c>
      <c r="G145" s="300">
        <v>76.83</v>
      </c>
      <c r="H145" s="300">
        <v>2.407</v>
      </c>
      <c r="I145" s="391">
        <v>0</v>
      </c>
      <c r="J145" s="294">
        <f t="shared" si="11"/>
        <v>79.236999999999995</v>
      </c>
      <c r="K145" s="420">
        <v>2.5819999999999999</v>
      </c>
    </row>
    <row r="146" spans="1:11" ht="15.75">
      <c r="A146" s="198">
        <v>10</v>
      </c>
      <c r="B146" s="203" t="s">
        <v>96</v>
      </c>
      <c r="C146" s="430">
        <f t="shared" si="14"/>
        <v>10</v>
      </c>
      <c r="D146" s="203" t="s">
        <v>214</v>
      </c>
      <c r="E146" s="218" t="s">
        <v>347</v>
      </c>
      <c r="F146" s="318">
        <v>240</v>
      </c>
      <c r="G146" s="300">
        <v>1.107</v>
      </c>
      <c r="H146" s="302">
        <v>1.9E-2</v>
      </c>
      <c r="I146" s="302">
        <v>0.217</v>
      </c>
      <c r="J146" s="294">
        <f t="shared" si="11"/>
        <v>1.343</v>
      </c>
      <c r="K146" s="420">
        <v>0.3</v>
      </c>
    </row>
    <row r="147" spans="1:11" ht="15.75">
      <c r="A147" s="198">
        <v>11</v>
      </c>
      <c r="B147" s="203" t="s">
        <v>96</v>
      </c>
      <c r="C147" s="430">
        <f t="shared" si="14"/>
        <v>11</v>
      </c>
      <c r="D147" s="203" t="s">
        <v>247</v>
      </c>
      <c r="E147" s="218" t="s">
        <v>347</v>
      </c>
      <c r="F147" s="318">
        <v>100</v>
      </c>
      <c r="G147" s="300">
        <v>0.34499999999999997</v>
      </c>
      <c r="H147" s="391">
        <v>0</v>
      </c>
      <c r="I147" s="302">
        <v>0.28000000000000003</v>
      </c>
      <c r="J147" s="294">
        <f t="shared" si="11"/>
        <v>0.625</v>
      </c>
      <c r="K147" s="420">
        <v>0.379</v>
      </c>
    </row>
    <row r="148" spans="1:11" ht="15.75">
      <c r="A148" s="198">
        <v>12</v>
      </c>
      <c r="B148" s="203" t="s">
        <v>96</v>
      </c>
      <c r="C148" s="430">
        <f t="shared" si="14"/>
        <v>12</v>
      </c>
      <c r="D148" s="203" t="s">
        <v>215</v>
      </c>
      <c r="E148" s="218" t="s">
        <v>348</v>
      </c>
      <c r="F148" s="318">
        <v>57</v>
      </c>
      <c r="G148" s="300">
        <v>0.161</v>
      </c>
      <c r="H148" s="391">
        <v>0</v>
      </c>
      <c r="I148" s="302">
        <v>0.107</v>
      </c>
      <c r="J148" s="294">
        <f t="shared" si="11"/>
        <v>0.26800000000000002</v>
      </c>
      <c r="K148" s="420">
        <v>2.1999999999999999E-2</v>
      </c>
    </row>
    <row r="149" spans="1:11" ht="15.75">
      <c r="A149" s="198">
        <v>13</v>
      </c>
      <c r="B149" s="203" t="s">
        <v>49</v>
      </c>
      <c r="C149" s="430">
        <f t="shared" si="14"/>
        <v>13</v>
      </c>
      <c r="D149" s="203" t="s">
        <v>216</v>
      </c>
      <c r="E149" s="218" t="s">
        <v>336</v>
      </c>
      <c r="F149" s="318">
        <v>651</v>
      </c>
      <c r="G149" s="304">
        <v>268.12</v>
      </c>
      <c r="H149" s="391">
        <v>0</v>
      </c>
      <c r="I149" s="302">
        <v>0.23300000000000001</v>
      </c>
      <c r="J149" s="294">
        <f t="shared" si="11"/>
        <v>268.35300000000001</v>
      </c>
      <c r="K149" s="420">
        <v>0</v>
      </c>
    </row>
    <row r="150" spans="1:11" ht="15.75">
      <c r="A150" s="198">
        <v>14</v>
      </c>
      <c r="B150" s="203" t="s">
        <v>50</v>
      </c>
      <c r="C150" s="430">
        <f t="shared" si="14"/>
        <v>14</v>
      </c>
      <c r="D150" s="203" t="s">
        <v>217</v>
      </c>
      <c r="E150" s="218" t="s">
        <v>349</v>
      </c>
      <c r="F150" s="318">
        <v>1377</v>
      </c>
      <c r="G150" s="300">
        <v>5.0510000000000002</v>
      </c>
      <c r="H150" s="302">
        <v>0.86499999999999999</v>
      </c>
      <c r="I150" s="302">
        <v>0.77900000000000003</v>
      </c>
      <c r="J150" s="294">
        <f t="shared" si="11"/>
        <v>6.6950000000000003</v>
      </c>
      <c r="K150" s="420">
        <v>1.6439999999999999</v>
      </c>
    </row>
    <row r="151" spans="1:11" ht="15.75">
      <c r="A151" s="198">
        <v>15</v>
      </c>
      <c r="B151" s="203" t="s">
        <v>44</v>
      </c>
      <c r="C151" s="430">
        <f t="shared" si="14"/>
        <v>15</v>
      </c>
      <c r="D151" s="203" t="s">
        <v>218</v>
      </c>
      <c r="E151" s="218" t="s">
        <v>260</v>
      </c>
      <c r="F151" s="327">
        <v>1119</v>
      </c>
      <c r="G151" s="300">
        <v>19.763999999999999</v>
      </c>
      <c r="H151" s="400">
        <v>3.3319999999999999</v>
      </c>
      <c r="I151" s="391"/>
      <c r="J151" s="294">
        <f t="shared" si="11"/>
        <v>23.096</v>
      </c>
      <c r="K151" s="420">
        <v>0.3</v>
      </c>
    </row>
    <row r="152" spans="1:11" ht="15.75">
      <c r="A152" s="198">
        <v>16</v>
      </c>
      <c r="B152" s="203" t="s">
        <v>49</v>
      </c>
      <c r="C152" s="430">
        <f t="shared" si="14"/>
        <v>16</v>
      </c>
      <c r="D152" s="203" t="s">
        <v>219</v>
      </c>
      <c r="E152" s="218" t="s">
        <v>350</v>
      </c>
      <c r="F152" s="318">
        <v>439</v>
      </c>
      <c r="G152" s="300">
        <v>0.215</v>
      </c>
      <c r="H152" s="302">
        <v>0.17699999999999999</v>
      </c>
      <c r="I152" s="302">
        <v>5.5E-2</v>
      </c>
      <c r="J152" s="294">
        <f t="shared" si="11"/>
        <v>0.44700000000000001</v>
      </c>
      <c r="K152" s="420">
        <v>7.5999999999999998E-2</v>
      </c>
    </row>
    <row r="153" spans="1:11" ht="15.75">
      <c r="A153" s="198">
        <v>17</v>
      </c>
      <c r="B153" s="203" t="s">
        <v>50</v>
      </c>
      <c r="C153" s="430">
        <f t="shared" si="14"/>
        <v>17</v>
      </c>
      <c r="D153" s="203" t="s">
        <v>220</v>
      </c>
      <c r="E153" s="218" t="s">
        <v>351</v>
      </c>
      <c r="F153" s="318">
        <v>1386</v>
      </c>
      <c r="G153" s="300">
        <v>1.1060000000000001</v>
      </c>
      <c r="H153" s="302">
        <v>3.6999999999999998E-2</v>
      </c>
      <c r="I153" s="302">
        <v>1.8140000000000001</v>
      </c>
      <c r="J153" s="294">
        <f t="shared" si="11"/>
        <v>2.9569999999999999</v>
      </c>
      <c r="K153" s="420">
        <v>1.335</v>
      </c>
    </row>
    <row r="154" spans="1:11" ht="16.5" thickBot="1">
      <c r="A154" s="220">
        <v>18</v>
      </c>
      <c r="B154" s="227" t="s">
        <v>49</v>
      </c>
      <c r="C154" s="228">
        <f t="shared" si="14"/>
        <v>18</v>
      </c>
      <c r="D154" s="227" t="s">
        <v>221</v>
      </c>
      <c r="E154" s="229" t="s">
        <v>352</v>
      </c>
      <c r="F154" s="326">
        <v>220</v>
      </c>
      <c r="G154" s="423">
        <v>0.1</v>
      </c>
      <c r="H154" s="334">
        <v>0.05</v>
      </c>
      <c r="I154" s="334">
        <v>0.06</v>
      </c>
      <c r="J154" s="294">
        <f t="shared" si="11"/>
        <v>0.21000000000000002</v>
      </c>
      <c r="K154" s="425">
        <v>0.35</v>
      </c>
    </row>
    <row r="155" spans="1:11" ht="15.75">
      <c r="A155" s="230"/>
      <c r="B155" s="239" t="s">
        <v>83</v>
      </c>
      <c r="C155" s="471" t="s">
        <v>134</v>
      </c>
      <c r="D155" s="447"/>
      <c r="E155" s="231"/>
      <c r="F155" s="328">
        <f t="shared" ref="F155:K155" si="15">SUM(F137:F154)</f>
        <v>67899</v>
      </c>
      <c r="G155" s="306">
        <f t="shared" si="15"/>
        <v>1031.3839999999998</v>
      </c>
      <c r="H155" s="305">
        <f t="shared" si="15"/>
        <v>13.194000000000001</v>
      </c>
      <c r="I155" s="305">
        <f t="shared" si="15"/>
        <v>27.181999999999999</v>
      </c>
      <c r="J155" s="305">
        <f t="shared" si="15"/>
        <v>1011.609</v>
      </c>
      <c r="K155" s="305">
        <f t="shared" si="15"/>
        <v>55.396999999999991</v>
      </c>
    </row>
    <row r="156" spans="1:11" ht="15.75">
      <c r="A156" s="198"/>
      <c r="B156" s="240" t="s">
        <v>81</v>
      </c>
      <c r="C156" s="465" t="s">
        <v>82</v>
      </c>
      <c r="D156" s="466"/>
      <c r="E156" s="212"/>
      <c r="F156" s="318">
        <f t="shared" ref="F156:K156" si="16">+F135</f>
        <v>40145</v>
      </c>
      <c r="G156" s="308">
        <f t="shared" si="16"/>
        <v>149.18800000000002</v>
      </c>
      <c r="H156" s="293">
        <f t="shared" si="16"/>
        <v>21.012000000000004</v>
      </c>
      <c r="I156" s="293">
        <f t="shared" si="16"/>
        <v>9.8550000000000004</v>
      </c>
      <c r="J156" s="293">
        <f t="shared" si="16"/>
        <v>180.05500000000001</v>
      </c>
      <c r="K156" s="293">
        <f t="shared" si="16"/>
        <v>39.182999999999993</v>
      </c>
    </row>
    <row r="157" spans="1:11" ht="15.75">
      <c r="A157" s="198"/>
      <c r="B157" s="240" t="s">
        <v>79</v>
      </c>
      <c r="C157" s="465" t="s">
        <v>80</v>
      </c>
      <c r="D157" s="466"/>
      <c r="E157" s="212"/>
      <c r="F157" s="318">
        <f>+E115</f>
        <v>47129</v>
      </c>
      <c r="G157" s="293">
        <f t="shared" ref="G157:K157" si="17">+F115</f>
        <v>219.43199999999999</v>
      </c>
      <c r="H157" s="293">
        <f t="shared" si="17"/>
        <v>22.023000000000003</v>
      </c>
      <c r="I157" s="293">
        <f t="shared" si="17"/>
        <v>13.546000000000001</v>
      </c>
      <c r="J157" s="293">
        <f t="shared" si="17"/>
        <v>255.00099999999998</v>
      </c>
      <c r="K157" s="293">
        <f t="shared" si="17"/>
        <v>25.308999999999997</v>
      </c>
    </row>
    <row r="158" spans="1:11" ht="15.75">
      <c r="A158" s="198"/>
      <c r="B158" s="240" t="s">
        <v>77</v>
      </c>
      <c r="C158" s="465" t="s">
        <v>78</v>
      </c>
      <c r="D158" s="466"/>
      <c r="E158" s="218"/>
      <c r="F158" s="318">
        <f>+E69</f>
        <v>89463</v>
      </c>
      <c r="G158" s="293">
        <f t="shared" ref="G158:K158" si="18">+F69</f>
        <v>124.73499999999999</v>
      </c>
      <c r="H158" s="293">
        <f t="shared" si="18"/>
        <v>14.984999999999999</v>
      </c>
      <c r="I158" s="293">
        <f t="shared" si="18"/>
        <v>37.527999999999999</v>
      </c>
      <c r="J158" s="293">
        <f t="shared" si="18"/>
        <v>177.24799999999999</v>
      </c>
      <c r="K158" s="293">
        <f t="shared" si="18"/>
        <v>51.363</v>
      </c>
    </row>
    <row r="159" spans="1:11" ht="15.75">
      <c r="A159" s="198"/>
      <c r="B159" s="240" t="s">
        <v>75</v>
      </c>
      <c r="C159" s="465" t="s">
        <v>389</v>
      </c>
      <c r="D159" s="466"/>
      <c r="E159" s="212"/>
      <c r="F159" s="318">
        <f>+E53</f>
        <v>44611</v>
      </c>
      <c r="G159" s="293">
        <f t="shared" ref="G159:K159" si="19">+F53</f>
        <v>73.233999999999995</v>
      </c>
      <c r="H159" s="293">
        <f t="shared" si="19"/>
        <v>19.603999999999999</v>
      </c>
      <c r="I159" s="293">
        <f t="shared" si="19"/>
        <v>21.327000000000002</v>
      </c>
      <c r="J159" s="293">
        <f t="shared" si="19"/>
        <v>114.16499999999999</v>
      </c>
      <c r="K159" s="293">
        <f t="shared" si="19"/>
        <v>41.205999999999996</v>
      </c>
    </row>
    <row r="160" spans="1:11" ht="15.75">
      <c r="A160" s="198"/>
      <c r="B160" s="240" t="s">
        <v>73</v>
      </c>
      <c r="C160" s="465" t="s">
        <v>74</v>
      </c>
      <c r="D160" s="466"/>
      <c r="E160" s="212"/>
      <c r="F160" s="318">
        <f>+E40</f>
        <v>115703</v>
      </c>
      <c r="G160" s="293">
        <f t="shared" ref="G160:K160" si="20">+F40</f>
        <v>242.91400000000002</v>
      </c>
      <c r="H160" s="293">
        <f t="shared" si="20"/>
        <v>58.785000000000004</v>
      </c>
      <c r="I160" s="293">
        <f t="shared" si="20"/>
        <v>70.094999999999985</v>
      </c>
      <c r="J160" s="293">
        <f t="shared" si="20"/>
        <v>371.79399999999998</v>
      </c>
      <c r="K160" s="293">
        <f t="shared" si="20"/>
        <v>166.31099999999995</v>
      </c>
    </row>
    <row r="161" spans="1:11" ht="16.5" thickBot="1">
      <c r="A161" s="207"/>
      <c r="B161" s="468" t="s">
        <v>97</v>
      </c>
      <c r="C161" s="468"/>
      <c r="D161" s="468"/>
      <c r="E161" s="232"/>
      <c r="F161" s="329">
        <f t="shared" ref="F161:K161" si="21">SUM(F155:F160)</f>
        <v>404950</v>
      </c>
      <c r="G161" s="310">
        <f t="shared" si="21"/>
        <v>1840.8869999999997</v>
      </c>
      <c r="H161" s="309">
        <f t="shared" si="21"/>
        <v>149.60300000000001</v>
      </c>
      <c r="I161" s="309">
        <f t="shared" si="21"/>
        <v>179.53299999999996</v>
      </c>
      <c r="J161" s="309">
        <f t="shared" si="21"/>
        <v>2109.8719999999998</v>
      </c>
      <c r="K161" s="309">
        <f t="shared" si="21"/>
        <v>378.76899999999989</v>
      </c>
    </row>
    <row r="162" spans="1:11" ht="16.5" thickBot="1">
      <c r="A162" s="233"/>
      <c r="B162" s="241"/>
      <c r="C162" s="179"/>
      <c r="D162" s="234"/>
      <c r="E162" s="234"/>
      <c r="F162" s="330"/>
      <c r="G162" s="179"/>
      <c r="H162" s="235"/>
      <c r="I162" s="179"/>
      <c r="J162" s="179"/>
      <c r="K162" s="179"/>
    </row>
    <row r="163" spans="1:11" ht="16.5" thickBot="1">
      <c r="A163" s="233"/>
      <c r="B163" s="269"/>
      <c r="C163" s="269"/>
      <c r="D163" s="351"/>
      <c r="E163" s="209" t="s">
        <v>372</v>
      </c>
      <c r="F163" s="337"/>
      <c r="G163" s="387" t="s">
        <v>380</v>
      </c>
      <c r="H163" s="319" t="s">
        <v>376</v>
      </c>
      <c r="I163" s="209"/>
      <c r="J163" s="348"/>
      <c r="K163" s="269"/>
    </row>
    <row r="164" spans="1:11" ht="16.5" thickBot="1">
      <c r="A164" s="388"/>
      <c r="B164" s="269"/>
      <c r="C164" s="269"/>
      <c r="D164" s="320"/>
      <c r="E164" s="210"/>
      <c r="F164" s="337"/>
      <c r="H164" s="319"/>
      <c r="I164" s="210"/>
      <c r="J164" s="348"/>
      <c r="K164" s="269"/>
    </row>
    <row r="165" spans="1:11" ht="16.5" thickBot="1">
      <c r="A165" s="233"/>
      <c r="B165" s="269"/>
      <c r="C165" s="269"/>
      <c r="D165" s="352"/>
      <c r="E165" s="209" t="s">
        <v>373</v>
      </c>
      <c r="F165" s="337"/>
      <c r="G165" s="387" t="s">
        <v>380</v>
      </c>
      <c r="H165" s="319" t="s">
        <v>377</v>
      </c>
      <c r="I165" s="209"/>
      <c r="J165" s="349"/>
      <c r="K165" s="269"/>
    </row>
    <row r="166" spans="1:11" ht="16.5" thickBot="1">
      <c r="A166" s="179"/>
      <c r="B166" s="269"/>
      <c r="C166" s="269"/>
      <c r="D166" s="320"/>
      <c r="E166" s="210"/>
      <c r="F166" s="337"/>
      <c r="H166" s="319"/>
      <c r="I166" s="210"/>
      <c r="J166" s="258"/>
      <c r="K166" s="269"/>
    </row>
    <row r="167" spans="1:11" ht="16.5" thickBot="1">
      <c r="A167" s="179"/>
      <c r="B167" s="269"/>
      <c r="C167" s="269"/>
      <c r="D167" s="353"/>
      <c r="E167" s="209" t="s">
        <v>374</v>
      </c>
      <c r="F167" s="337"/>
      <c r="G167" s="387" t="s">
        <v>380</v>
      </c>
      <c r="H167" s="319" t="s">
        <v>378</v>
      </c>
      <c r="I167" s="209"/>
      <c r="J167" s="258"/>
      <c r="K167" s="269"/>
    </row>
    <row r="168" spans="1:11" ht="16.5" thickBot="1">
      <c r="A168" s="179"/>
      <c r="B168" s="269"/>
      <c r="C168" s="269"/>
      <c r="D168" s="320"/>
      <c r="E168" s="210"/>
      <c r="F168" s="337"/>
      <c r="H168" s="319"/>
      <c r="I168" s="210"/>
      <c r="J168" s="258"/>
      <c r="K168" s="269"/>
    </row>
    <row r="169" spans="1:11" ht="16.5" thickBot="1">
      <c r="A169" s="179"/>
      <c r="B169" s="269"/>
      <c r="C169" s="269"/>
      <c r="D169" s="354"/>
      <c r="E169" s="209" t="s">
        <v>375</v>
      </c>
      <c r="F169" s="337"/>
      <c r="G169" s="387" t="s">
        <v>380</v>
      </c>
      <c r="H169" s="319" t="s">
        <v>379</v>
      </c>
      <c r="I169" s="209"/>
      <c r="J169" s="258"/>
      <c r="K169" s="269"/>
    </row>
    <row r="170" spans="1:11" ht="15.75">
      <c r="A170" s="179"/>
      <c r="B170" s="269"/>
      <c r="C170" s="269"/>
      <c r="D170" s="179"/>
      <c r="E170" s="179"/>
      <c r="F170" s="179"/>
      <c r="G170" s="179"/>
      <c r="H170" s="313"/>
      <c r="I170" s="179"/>
      <c r="J170" s="179"/>
      <c r="K170" s="179"/>
    </row>
  </sheetData>
  <mergeCells count="27">
    <mergeCell ref="B161:D161"/>
    <mergeCell ref="C155:D155"/>
    <mergeCell ref="C156:D156"/>
    <mergeCell ref="C157:D157"/>
    <mergeCell ref="C158:D158"/>
    <mergeCell ref="C159:D159"/>
    <mergeCell ref="C160:D160"/>
    <mergeCell ref="B69:C69"/>
    <mergeCell ref="B70:C70"/>
    <mergeCell ref="B116:D116"/>
    <mergeCell ref="G116:J116"/>
    <mergeCell ref="B135:D135"/>
    <mergeCell ref="B136:D136"/>
    <mergeCell ref="B9:C9"/>
    <mergeCell ref="B40:C40"/>
    <mergeCell ref="B41:C41"/>
    <mergeCell ref="F41:J41"/>
    <mergeCell ref="B53:C53"/>
    <mergeCell ref="B54:C54"/>
    <mergeCell ref="A1:K1"/>
    <mergeCell ref="A2:K2"/>
    <mergeCell ref="A3:K3"/>
    <mergeCell ref="A5:A7"/>
    <mergeCell ref="B5:B7"/>
    <mergeCell ref="C5:C7"/>
    <mergeCell ref="G5:H5"/>
    <mergeCell ref="K6:K7"/>
  </mergeCells>
  <conditionalFormatting sqref="K10:K40 K55:K69 K42:K53">
    <cfRule type="cellIs" dxfId="7" priority="8" operator="lessThan">
      <formula>0.3</formula>
    </cfRule>
  </conditionalFormatting>
  <conditionalFormatting sqref="K10:K39 K55:K68 K42:K52">
    <cfRule type="cellIs" dxfId="6" priority="6" operator="between">
      <formula>0.5</formula>
      <formula>0.7</formula>
    </cfRule>
    <cfRule type="cellIs" dxfId="5" priority="7" operator="greaterThan">
      <formula>0.7</formula>
    </cfRule>
  </conditionalFormatting>
  <conditionalFormatting sqref="K10:K39 K55:K68 K42:K53">
    <cfRule type="cellIs" dxfId="4" priority="5" operator="between">
      <formula>0.3</formula>
      <formula>0.5</formula>
    </cfRule>
  </conditionalFormatting>
  <conditionalFormatting sqref="K71:K114">
    <cfRule type="cellIs" dxfId="3" priority="1" operator="lessThan">
      <formula>0.3</formula>
    </cfRule>
    <cfRule type="cellIs" dxfId="2" priority="2" operator="between">
      <formula>0.3</formula>
      <formula>0.5</formula>
    </cfRule>
    <cfRule type="cellIs" dxfId="1" priority="3" operator="between">
      <formula>0.5</formula>
      <formula>0.7</formula>
    </cfRule>
    <cfRule type="cellIs" dxfId="0" priority="4" operator="greaterThan">
      <formula>0.7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L16"/>
  <sheetViews>
    <sheetView showGridLines="0" topLeftCell="B1" workbookViewId="0">
      <selection activeCell="B4" sqref="B1:L65536"/>
    </sheetView>
  </sheetViews>
  <sheetFormatPr defaultRowHeight="12.75"/>
  <cols>
    <col min="1" max="1" width="9.140625" style="269"/>
    <col min="2" max="2" width="19.28515625" style="269" customWidth="1"/>
    <col min="3" max="3" width="10.85546875" style="269" customWidth="1"/>
    <col min="4" max="4" width="15.5703125" style="269" customWidth="1"/>
    <col min="5" max="5" width="15.140625" style="269" customWidth="1"/>
    <col min="6" max="6" width="14" style="269" customWidth="1"/>
    <col min="7" max="7" width="14.28515625" style="269" customWidth="1"/>
    <col min="8" max="8" width="14.85546875" style="269" customWidth="1"/>
    <col min="9" max="9" width="13.85546875" style="269" customWidth="1"/>
    <col min="10" max="12" width="13.42578125" style="269" customWidth="1"/>
    <col min="13" max="16384" width="9.140625" style="269"/>
  </cols>
  <sheetData>
    <row r="3" spans="2:12" ht="23.25">
      <c r="B3" s="433" t="s">
        <v>159</v>
      </c>
      <c r="C3" s="433"/>
      <c r="D3" s="433"/>
      <c r="E3" s="433"/>
      <c r="F3" s="433"/>
      <c r="G3" s="433"/>
      <c r="H3" s="433"/>
      <c r="I3" s="433"/>
      <c r="J3" s="433"/>
      <c r="K3" s="271"/>
      <c r="L3" s="271"/>
    </row>
    <row r="4" spans="2:12" ht="23.25">
      <c r="B4" s="433" t="s">
        <v>392</v>
      </c>
      <c r="C4" s="433"/>
      <c r="D4" s="433"/>
      <c r="E4" s="433"/>
      <c r="F4" s="433"/>
      <c r="G4" s="433"/>
      <c r="H4" s="433"/>
      <c r="I4" s="433"/>
      <c r="J4" s="433"/>
      <c r="K4" s="271"/>
      <c r="L4" s="271"/>
    </row>
    <row r="5" spans="2:12" ht="23.25">
      <c r="B5" s="445" t="s">
        <v>397</v>
      </c>
      <c r="C5" s="445"/>
      <c r="D5" s="445"/>
      <c r="E5" s="445"/>
      <c r="F5" s="445"/>
      <c r="G5" s="445"/>
      <c r="H5" s="445"/>
      <c r="I5" s="445"/>
      <c r="J5" s="445"/>
      <c r="K5" s="272"/>
      <c r="L5" s="272"/>
    </row>
    <row r="6" spans="2:12" ht="13.5" thickBot="1"/>
    <row r="7" spans="2:12" ht="23.1" customHeight="1">
      <c r="B7" s="438" t="s">
        <v>393</v>
      </c>
      <c r="C7" s="439"/>
      <c r="D7" s="278" t="s">
        <v>51</v>
      </c>
      <c r="E7" s="278" t="s">
        <v>57</v>
      </c>
      <c r="F7" s="447" t="s">
        <v>54</v>
      </c>
      <c r="G7" s="447"/>
      <c r="H7" s="278" t="s">
        <v>57</v>
      </c>
      <c r="I7" s="278" t="s">
        <v>57</v>
      </c>
      <c r="J7" s="282"/>
    </row>
    <row r="8" spans="2:12" ht="23.1" customHeight="1">
      <c r="B8" s="440"/>
      <c r="C8" s="435"/>
      <c r="D8" s="279" t="s">
        <v>52</v>
      </c>
      <c r="E8" s="279" t="s">
        <v>62</v>
      </c>
      <c r="F8" s="281" t="s">
        <v>55</v>
      </c>
      <c r="G8" s="281" t="s">
        <v>56</v>
      </c>
      <c r="H8" s="279" t="s">
        <v>58</v>
      </c>
      <c r="I8" s="279" t="s">
        <v>59</v>
      </c>
      <c r="J8" s="283" t="s">
        <v>157</v>
      </c>
    </row>
    <row r="9" spans="2:12" ht="23.1" customHeight="1" thickBot="1">
      <c r="B9" s="444"/>
      <c r="C9" s="437"/>
      <c r="D9" s="280" t="s">
        <v>53</v>
      </c>
      <c r="E9" s="280" t="s">
        <v>365</v>
      </c>
      <c r="F9" s="280" t="s">
        <v>366</v>
      </c>
      <c r="G9" s="280" t="s">
        <v>365</v>
      </c>
      <c r="H9" s="280" t="s">
        <v>365</v>
      </c>
      <c r="I9" s="280" t="s">
        <v>365</v>
      </c>
      <c r="J9" s="284" t="s">
        <v>158</v>
      </c>
    </row>
    <row r="10" spans="2:12" ht="23.1" customHeight="1">
      <c r="B10" s="448" t="s">
        <v>74</v>
      </c>
      <c r="C10" s="449"/>
      <c r="D10" s="273">
        <f>+'PC-JT-SL'!F41</f>
        <v>228366</v>
      </c>
      <c r="E10" s="273">
        <f>+'PC-JT-SL'!G40</f>
        <v>242.91400000000002</v>
      </c>
      <c r="F10" s="273">
        <f>+'PC-JT-SL'!H40</f>
        <v>58.785000000000004</v>
      </c>
      <c r="G10" s="273">
        <f>+'PC-JT-SL'!I40</f>
        <v>70.094999999999985</v>
      </c>
      <c r="H10" s="273">
        <f>+'PC-JT-SL'!J40</f>
        <v>371.79399999999998</v>
      </c>
      <c r="I10" s="273">
        <f>+'PC-JT-SL'!K40</f>
        <v>166.31099999999995</v>
      </c>
      <c r="J10" s="274">
        <f>IF(I10=0,0,(IF(H10/I10&gt;1,1,H10/I10)))</f>
        <v>1</v>
      </c>
      <c r="K10" s="270"/>
    </row>
    <row r="11" spans="2:12" ht="23.1" customHeight="1">
      <c r="B11" s="434" t="s">
        <v>394</v>
      </c>
      <c r="C11" s="435"/>
      <c r="D11" s="275">
        <f>+'PC-JT-SL'!F53</f>
        <v>44611</v>
      </c>
      <c r="E11" s="275">
        <f>+'PC-JT-SL'!G53</f>
        <v>73.233999999999995</v>
      </c>
      <c r="F11" s="275">
        <f>+'PC-JT-SL'!H53</f>
        <v>19.603999999999999</v>
      </c>
      <c r="G11" s="275">
        <f>+'PC-JT-SL'!I53</f>
        <v>21.327000000000002</v>
      </c>
      <c r="H11" s="275">
        <f>+'PC-JT-SL'!J53</f>
        <v>114.16499999999999</v>
      </c>
      <c r="I11" s="275">
        <f>+'PC-JT-SL'!K53</f>
        <v>41.205999999999996</v>
      </c>
      <c r="J11" s="274">
        <f t="shared" ref="J11:J16" si="0">IF(I11=0,0,(IF(H11/I11&gt;1,1,H11/I11)))</f>
        <v>1</v>
      </c>
      <c r="K11" s="270"/>
    </row>
    <row r="12" spans="2:12" ht="23.1" customHeight="1">
      <c r="B12" s="434" t="s">
        <v>142</v>
      </c>
      <c r="C12" s="435"/>
      <c r="D12" s="275">
        <f>+'PC-JT-SL'!F69</f>
        <v>89463</v>
      </c>
      <c r="E12" s="275">
        <f>+'PC-JT-SL'!G69</f>
        <v>124.73499999999999</v>
      </c>
      <c r="F12" s="275">
        <f>+'PC-JT-SL'!H69</f>
        <v>14.984999999999999</v>
      </c>
      <c r="G12" s="275">
        <f>+'PC-JT-SL'!I69</f>
        <v>37.527999999999999</v>
      </c>
      <c r="H12" s="275">
        <f>+'PC-JT-SL'!J69</f>
        <v>177.24799999999999</v>
      </c>
      <c r="I12" s="275">
        <f>+'PC-JT-SL'!K69</f>
        <v>51.363</v>
      </c>
      <c r="J12" s="274">
        <f t="shared" si="0"/>
        <v>1</v>
      </c>
      <c r="K12" s="270"/>
    </row>
    <row r="13" spans="2:12" ht="23.1" customHeight="1">
      <c r="B13" s="434" t="s">
        <v>80</v>
      </c>
      <c r="C13" s="435"/>
      <c r="D13" s="275">
        <f>+BENG.SOLO!F55</f>
        <v>47129</v>
      </c>
      <c r="E13" s="275">
        <f>+BENG.SOLO!G55</f>
        <v>219.43199999999999</v>
      </c>
      <c r="F13" s="275">
        <f>+BENG.SOLO!H55</f>
        <v>22.023000000000003</v>
      </c>
      <c r="G13" s="275">
        <f>+BENG.SOLO!I55</f>
        <v>13.546000000000001</v>
      </c>
      <c r="H13" s="275">
        <f>+BENG.SOLO!J55</f>
        <v>255.00099999999998</v>
      </c>
      <c r="I13" s="275">
        <f>+BENG.SOLO!K55</f>
        <v>25.308999999999997</v>
      </c>
      <c r="J13" s="274">
        <f t="shared" si="0"/>
        <v>1</v>
      </c>
      <c r="K13" s="270"/>
    </row>
    <row r="14" spans="2:12" ht="23.1" customHeight="1">
      <c r="B14" s="434" t="s">
        <v>82</v>
      </c>
      <c r="C14" s="435"/>
      <c r="D14" s="275">
        <f>+'PROB-SCIT'!G50</f>
        <v>40145</v>
      </c>
      <c r="E14" s="275">
        <f>+'PROB-SCIT'!H50</f>
        <v>149.18800000000002</v>
      </c>
      <c r="F14" s="275">
        <f>+'PROB-SCIT'!I50</f>
        <v>21.012000000000004</v>
      </c>
      <c r="G14" s="275">
        <f>+'PROB-SCIT'!J50</f>
        <v>9.8550000000000004</v>
      </c>
      <c r="H14" s="275">
        <f>+'PROB-SCIT'!K50</f>
        <v>180.05500000000001</v>
      </c>
      <c r="I14" s="275">
        <f>+'PROB-SCIT'!L50</f>
        <v>39.182999999999993</v>
      </c>
      <c r="J14" s="274">
        <f t="shared" si="0"/>
        <v>1</v>
      </c>
      <c r="K14" s="270"/>
    </row>
    <row r="15" spans="2:12" ht="23.1" customHeight="1">
      <c r="B15" s="434" t="s">
        <v>84</v>
      </c>
      <c r="C15" s="435"/>
      <c r="D15" s="275">
        <f>+'PROB-SCIT'!G49</f>
        <v>67899</v>
      </c>
      <c r="E15" s="275">
        <f>+'PROB-SCIT'!H49</f>
        <v>1031.3839999999998</v>
      </c>
      <c r="F15" s="275">
        <f>+'PROB-SCIT'!I49</f>
        <v>13.194000000000001</v>
      </c>
      <c r="G15" s="275">
        <f>+'PROB-SCIT'!J49</f>
        <v>27.181999999999999</v>
      </c>
      <c r="H15" s="275">
        <f>+'PROB-SCIT'!K49</f>
        <v>1011.609</v>
      </c>
      <c r="I15" s="275">
        <f>+'PROB-SCIT'!L49</f>
        <v>55.396999999999991</v>
      </c>
      <c r="J15" s="274">
        <f t="shared" si="0"/>
        <v>1</v>
      </c>
      <c r="K15" s="270"/>
    </row>
    <row r="16" spans="2:12" ht="28.5" customHeight="1" thickBot="1">
      <c r="B16" s="436" t="s">
        <v>353</v>
      </c>
      <c r="C16" s="446"/>
      <c r="D16" s="276">
        <f t="shared" ref="D16:I16" si="1">SUM(D10:D15)</f>
        <v>517613</v>
      </c>
      <c r="E16" s="276">
        <f t="shared" si="1"/>
        <v>1840.8869999999997</v>
      </c>
      <c r="F16" s="276">
        <f t="shared" si="1"/>
        <v>149.60300000000001</v>
      </c>
      <c r="G16" s="276">
        <f t="shared" si="1"/>
        <v>179.53299999999996</v>
      </c>
      <c r="H16" s="276">
        <f t="shared" si="1"/>
        <v>2109.8719999999998</v>
      </c>
      <c r="I16" s="276">
        <f t="shared" si="1"/>
        <v>378.76899999999995</v>
      </c>
      <c r="J16" s="277">
        <f t="shared" si="0"/>
        <v>1</v>
      </c>
    </row>
  </sheetData>
  <mergeCells count="12">
    <mergeCell ref="B12:C12"/>
    <mergeCell ref="B13:C13"/>
    <mergeCell ref="B7:C9"/>
    <mergeCell ref="B14:C14"/>
    <mergeCell ref="B3:J3"/>
    <mergeCell ref="B4:J4"/>
    <mergeCell ref="B5:J5"/>
    <mergeCell ref="B16:C16"/>
    <mergeCell ref="B15:C15"/>
    <mergeCell ref="F7:G7"/>
    <mergeCell ref="B10:C10"/>
    <mergeCell ref="B11:C11"/>
  </mergeCells>
  <phoneticPr fontId="10" type="noConversion"/>
  <printOptions horizontalCentered="1"/>
  <pageMargins left="0.19" right="0.15" top="2.14" bottom="1" header="0.5" footer="0.5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B2:AQ64"/>
  <sheetViews>
    <sheetView showGridLines="0" topLeftCell="A4" zoomScale="41" zoomScaleNormal="41" workbookViewId="0">
      <selection activeCell="B4" sqref="B1:L65536"/>
    </sheetView>
  </sheetViews>
  <sheetFormatPr defaultRowHeight="12.75"/>
  <cols>
    <col min="2" max="2" width="4.28515625" customWidth="1"/>
    <col min="3" max="3" width="15" customWidth="1"/>
    <col min="4" max="4" width="13.7109375" customWidth="1"/>
    <col min="5" max="5" width="12.28515625" customWidth="1"/>
    <col min="6" max="6" width="11.28515625" style="321" customWidth="1"/>
    <col min="7" max="7" width="9.42578125" customWidth="1"/>
    <col min="8" max="8" width="9" customWidth="1"/>
    <col min="9" max="9" width="9.140625" customWidth="1"/>
    <col min="10" max="10" width="10.42578125" customWidth="1"/>
    <col min="11" max="11" width="11.42578125" customWidth="1"/>
    <col min="12" max="12" width="8.5703125" customWidth="1"/>
    <col min="13" max="13" width="11.85546875" hidden="1" customWidth="1"/>
    <col min="14" max="14" width="13.42578125" hidden="1" customWidth="1"/>
    <col min="15" max="15" width="12.5703125" hidden="1" customWidth="1"/>
    <col min="16" max="16" width="11.140625" hidden="1" customWidth="1"/>
    <col min="17" max="18" width="11.5703125" hidden="1" customWidth="1"/>
    <col min="19" max="19" width="15.5703125" hidden="1" customWidth="1"/>
    <col min="20" max="38" width="0" hidden="1" customWidth="1"/>
    <col min="39" max="39" width="17.5703125" hidden="1" customWidth="1"/>
    <col min="40" max="40" width="12.7109375" hidden="1" customWidth="1"/>
    <col min="41" max="41" width="13.42578125" hidden="1" customWidth="1"/>
  </cols>
  <sheetData>
    <row r="2" spans="2:43" ht="21.75">
      <c r="B2" s="458" t="s">
        <v>239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38"/>
      <c r="N2" s="38"/>
      <c r="O2" s="38"/>
      <c r="P2" s="38"/>
      <c r="Q2" s="38"/>
      <c r="R2" s="38"/>
      <c r="S2" s="38"/>
    </row>
    <row r="3" spans="2:43" ht="21.75">
      <c r="B3" s="458" t="s">
        <v>391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38"/>
      <c r="N3" s="38"/>
      <c r="O3" s="38"/>
      <c r="P3" s="38"/>
      <c r="Q3" s="38"/>
      <c r="R3" s="38"/>
      <c r="S3" s="38"/>
    </row>
    <row r="4" spans="2:43" ht="21.75">
      <c r="B4" s="458" t="str">
        <f>'PC-JT-SL'!$B$3:$L$3</f>
        <v xml:space="preserve">MINGGU ke IV  ( Tgl. 16 Januari 2018 s/d  22  Januari  2018 )  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38"/>
      <c r="N4" s="38"/>
      <c r="O4" s="38"/>
      <c r="P4" s="38"/>
      <c r="Q4" s="38"/>
      <c r="R4" s="38"/>
      <c r="S4" s="38"/>
    </row>
    <row r="5" spans="2:43" ht="16.5" thickBot="1">
      <c r="B5" s="179" t="s">
        <v>72</v>
      </c>
      <c r="C5" s="179"/>
      <c r="D5" s="179"/>
      <c r="E5" s="179"/>
      <c r="F5" s="313"/>
      <c r="G5" s="179"/>
      <c r="H5" s="179"/>
      <c r="I5" s="179"/>
      <c r="J5" s="179"/>
      <c r="K5" s="179"/>
      <c r="L5" s="179"/>
      <c r="M5" s="1"/>
      <c r="N5" s="1"/>
      <c r="O5" s="1"/>
      <c r="P5" s="1"/>
      <c r="Q5" s="1"/>
      <c r="R5" s="1"/>
      <c r="S5" s="1"/>
    </row>
    <row r="6" spans="2:43" ht="17.25" customHeight="1" thickTop="1">
      <c r="B6" s="459" t="s">
        <v>0</v>
      </c>
      <c r="C6" s="450" t="s">
        <v>261</v>
      </c>
      <c r="D6" s="461" t="s">
        <v>4</v>
      </c>
      <c r="E6" s="180"/>
      <c r="F6" s="314" t="s">
        <v>51</v>
      </c>
      <c r="G6" s="338" t="s">
        <v>57</v>
      </c>
      <c r="H6" s="463" t="s">
        <v>54</v>
      </c>
      <c r="I6" s="463"/>
      <c r="J6" s="338" t="s">
        <v>57</v>
      </c>
      <c r="K6" s="182" t="s">
        <v>57</v>
      </c>
      <c r="L6" s="183" t="s">
        <v>60</v>
      </c>
      <c r="M6" s="455" t="s">
        <v>169</v>
      </c>
      <c r="N6" s="97"/>
      <c r="O6" s="145"/>
      <c r="P6" s="41"/>
      <c r="Q6" s="41"/>
      <c r="R6" s="41"/>
      <c r="S6" s="41"/>
      <c r="Z6" s="148"/>
    </row>
    <row r="7" spans="2:43" ht="15.75" customHeight="1">
      <c r="B7" s="460"/>
      <c r="C7" s="451"/>
      <c r="D7" s="462"/>
      <c r="E7" s="339" t="s">
        <v>255</v>
      </c>
      <c r="F7" s="315" t="s">
        <v>52</v>
      </c>
      <c r="G7" s="339" t="s">
        <v>62</v>
      </c>
      <c r="H7" s="185" t="s">
        <v>55</v>
      </c>
      <c r="I7" s="186" t="s">
        <v>56</v>
      </c>
      <c r="J7" s="339" t="s">
        <v>58</v>
      </c>
      <c r="K7" s="187" t="s">
        <v>262</v>
      </c>
      <c r="L7" s="452" t="s">
        <v>61</v>
      </c>
      <c r="M7" s="456"/>
      <c r="N7" s="98" t="s">
        <v>170</v>
      </c>
      <c r="O7" s="146"/>
      <c r="P7" s="41"/>
      <c r="Q7" s="41"/>
      <c r="R7" s="41"/>
      <c r="S7" s="41"/>
    </row>
    <row r="8" spans="2:43" ht="18.75" thickBot="1">
      <c r="B8" s="460"/>
      <c r="C8" s="451"/>
      <c r="D8" s="462"/>
      <c r="E8" s="188"/>
      <c r="F8" s="316" t="s">
        <v>53</v>
      </c>
      <c r="G8" s="340" t="s">
        <v>370</v>
      </c>
      <c r="H8" s="190" t="s">
        <v>364</v>
      </c>
      <c r="I8" s="191" t="s">
        <v>364</v>
      </c>
      <c r="J8" s="340" t="s">
        <v>370</v>
      </c>
      <c r="K8" s="192" t="s">
        <v>364</v>
      </c>
      <c r="L8" s="453"/>
      <c r="M8" s="457"/>
      <c r="N8" s="99"/>
      <c r="O8" s="147"/>
      <c r="P8" s="41"/>
      <c r="Q8" s="41"/>
      <c r="R8" s="41"/>
      <c r="S8" s="41"/>
    </row>
    <row r="9" spans="2:43" ht="17.25" thickTop="1" thickBot="1">
      <c r="B9" s="193">
        <v>1</v>
      </c>
      <c r="C9" s="194">
        <v>2</v>
      </c>
      <c r="D9" s="195">
        <v>3</v>
      </c>
      <c r="E9" s="195">
        <v>4</v>
      </c>
      <c r="F9" s="317">
        <v>5</v>
      </c>
      <c r="G9" s="195">
        <v>6</v>
      </c>
      <c r="H9" s="195">
        <v>7</v>
      </c>
      <c r="I9" s="195">
        <v>8</v>
      </c>
      <c r="J9" s="195">
        <v>9</v>
      </c>
      <c r="K9" s="195">
        <v>10</v>
      </c>
      <c r="L9" s="196">
        <v>11</v>
      </c>
      <c r="M9" s="85"/>
      <c r="N9" s="90"/>
      <c r="O9" s="41"/>
      <c r="P9" s="41"/>
      <c r="Q9" s="41"/>
      <c r="R9" s="41"/>
      <c r="S9" s="41"/>
    </row>
    <row r="10" spans="2:43" ht="19.5" thickTop="1" thickBot="1">
      <c r="B10" s="197" t="s">
        <v>79</v>
      </c>
      <c r="C10" s="464" t="s">
        <v>80</v>
      </c>
      <c r="D10" s="464"/>
      <c r="E10" s="211"/>
      <c r="F10" s="318"/>
      <c r="G10" s="213"/>
      <c r="H10" s="214"/>
      <c r="I10" s="214"/>
      <c r="J10" s="215"/>
      <c r="K10" s="218" t="s">
        <v>2</v>
      </c>
      <c r="L10" s="216"/>
      <c r="M10" s="86"/>
      <c r="N10" s="91"/>
      <c r="O10" s="42"/>
      <c r="P10" s="42"/>
      <c r="Q10" s="42"/>
      <c r="R10" s="42"/>
      <c r="S10" s="42"/>
      <c r="AN10" s="33" t="s">
        <v>111</v>
      </c>
      <c r="AO10" s="33" t="s">
        <v>112</v>
      </c>
    </row>
    <row r="11" spans="2:43" ht="15.75" customHeight="1" thickTop="1">
      <c r="B11" s="198">
        <v>1</v>
      </c>
      <c r="C11" s="202" t="s">
        <v>140</v>
      </c>
      <c r="D11" s="199" t="s">
        <v>135</v>
      </c>
      <c r="E11" s="200" t="s">
        <v>306</v>
      </c>
      <c r="F11" s="318">
        <f>3030+7484+1888+439+1903+9717</f>
        <v>24461</v>
      </c>
      <c r="G11" s="400">
        <v>167.25</v>
      </c>
      <c r="H11" s="400">
        <v>12.14</v>
      </c>
      <c r="I11" s="400">
        <v>4.13</v>
      </c>
      <c r="J11" s="400">
        <f>G11+H11+I11</f>
        <v>183.51999999999998</v>
      </c>
      <c r="K11" s="420">
        <v>12</v>
      </c>
      <c r="L11" s="303">
        <f>IF(K11=0,0,(IF(J11/K11&gt;1,1,J11/K11)))</f>
        <v>1</v>
      </c>
      <c r="M11" s="87"/>
      <c r="N11" s="92"/>
      <c r="O11" s="101"/>
      <c r="P11" s="71" t="s">
        <v>161</v>
      </c>
      <c r="Q11" s="72" t="s">
        <v>38</v>
      </c>
      <c r="R11" s="76">
        <v>10514</v>
      </c>
      <c r="S11" s="53">
        <f>+J11/K11</f>
        <v>15.293333333333331</v>
      </c>
      <c r="AM11" s="33" t="s">
        <v>38</v>
      </c>
      <c r="AN11" s="34">
        <v>3030</v>
      </c>
      <c r="AO11" s="34">
        <v>7484</v>
      </c>
      <c r="AQ11" t="s">
        <v>381</v>
      </c>
    </row>
    <row r="12" spans="2:43" ht="15.75">
      <c r="B12" s="198">
        <v>2</v>
      </c>
      <c r="C12" s="202" t="s">
        <v>29</v>
      </c>
      <c r="D12" s="203" t="s">
        <v>30</v>
      </c>
      <c r="E12" s="204" t="s">
        <v>307</v>
      </c>
      <c r="F12" s="318">
        <v>650</v>
      </c>
      <c r="G12" s="400">
        <v>5.0030000000000001</v>
      </c>
      <c r="H12" s="400">
        <v>0.80400000000000005</v>
      </c>
      <c r="I12" s="400">
        <v>0</v>
      </c>
      <c r="J12" s="400">
        <f t="shared" ref="J12:J55" si="0">G12+H12+I12</f>
        <v>5.8070000000000004</v>
      </c>
      <c r="K12" s="420">
        <v>0.45600000000000002</v>
      </c>
      <c r="L12" s="303">
        <f t="shared" ref="L12:L55" si="1">IF(K12=0,0,(IF(J12/K12&gt;1,1,J12/K12)))</f>
        <v>1</v>
      </c>
      <c r="M12" s="88">
        <f>+K12*0.1+K12</f>
        <v>0.50160000000000005</v>
      </c>
      <c r="N12" s="92"/>
      <c r="O12" s="70"/>
      <c r="P12" s="70"/>
      <c r="Q12" s="72" t="s">
        <v>29</v>
      </c>
      <c r="R12" s="76">
        <v>1888</v>
      </c>
      <c r="S12" s="53">
        <f t="shared" ref="S12:S55" si="2">+J12/K12</f>
        <v>12.734649122807017</v>
      </c>
      <c r="T12" s="1"/>
      <c r="AM12" s="3" t="s">
        <v>138</v>
      </c>
      <c r="AN12" s="44">
        <f>SUM(AN11:AN11)</f>
        <v>3030</v>
      </c>
      <c r="AO12" s="12">
        <f>SUM(AO11:AO11)</f>
        <v>7484</v>
      </c>
    </row>
    <row r="13" spans="2:43" ht="15.75">
      <c r="B13" s="198">
        <v>3</v>
      </c>
      <c r="C13" s="202" t="s">
        <v>29</v>
      </c>
      <c r="D13" s="203" t="s">
        <v>99</v>
      </c>
      <c r="E13" s="204" t="s">
        <v>308</v>
      </c>
      <c r="F13" s="318">
        <v>1191</v>
      </c>
      <c r="G13" s="400">
        <v>0.42199999999999999</v>
      </c>
      <c r="H13" s="400">
        <v>0.92</v>
      </c>
      <c r="I13" s="400">
        <v>0</v>
      </c>
      <c r="J13" s="400">
        <f t="shared" si="0"/>
        <v>1.3420000000000001</v>
      </c>
      <c r="K13" s="420">
        <v>0.95</v>
      </c>
      <c r="L13" s="303">
        <f t="shared" si="1"/>
        <v>1</v>
      </c>
      <c r="M13" s="88"/>
      <c r="N13" s="92"/>
      <c r="O13" s="70"/>
      <c r="P13" s="70"/>
      <c r="Q13" s="72" t="s">
        <v>1</v>
      </c>
      <c r="R13" s="76">
        <v>439</v>
      </c>
      <c r="S13" s="53">
        <f t="shared" si="2"/>
        <v>1.4126315789473687</v>
      </c>
      <c r="T13" s="1"/>
      <c r="AM13" s="3" t="s">
        <v>139</v>
      </c>
      <c r="AN13" s="44"/>
      <c r="AO13" s="12">
        <f>+AO12+AN12</f>
        <v>10514</v>
      </c>
    </row>
    <row r="14" spans="2:43" ht="15.75">
      <c r="B14" s="198">
        <f t="shared" ref="B14:B54" si="3">+B13+1</f>
        <v>4</v>
      </c>
      <c r="C14" s="202" t="s">
        <v>29</v>
      </c>
      <c r="D14" s="203" t="s">
        <v>100</v>
      </c>
      <c r="E14" s="204" t="s">
        <v>309</v>
      </c>
      <c r="F14" s="318">
        <v>1100</v>
      </c>
      <c r="G14" s="400">
        <v>0.94499999999999995</v>
      </c>
      <c r="H14" s="400">
        <v>0.88500000000000001</v>
      </c>
      <c r="I14" s="400">
        <v>0</v>
      </c>
      <c r="J14" s="400">
        <f t="shared" si="0"/>
        <v>1.83</v>
      </c>
      <c r="K14" s="420">
        <v>0.88</v>
      </c>
      <c r="L14" s="303">
        <f t="shared" si="1"/>
        <v>1</v>
      </c>
      <c r="M14" s="88"/>
      <c r="N14" s="92"/>
      <c r="O14" s="70"/>
      <c r="P14" s="53"/>
      <c r="Q14" s="74" t="s">
        <v>162</v>
      </c>
      <c r="R14" s="76">
        <v>1903</v>
      </c>
      <c r="S14" s="53">
        <f t="shared" si="2"/>
        <v>2.0795454545454546</v>
      </c>
      <c r="T14" s="1"/>
      <c r="AM14" s="36"/>
      <c r="AN14" s="50"/>
      <c r="AO14" s="49"/>
    </row>
    <row r="15" spans="2:43" ht="15.75">
      <c r="B15" s="198">
        <f t="shared" si="3"/>
        <v>5</v>
      </c>
      <c r="C15" s="202" t="s">
        <v>33</v>
      </c>
      <c r="D15" s="203" t="s">
        <v>39</v>
      </c>
      <c r="E15" s="204" t="s">
        <v>310</v>
      </c>
      <c r="F15" s="318">
        <v>550</v>
      </c>
      <c r="G15" s="400">
        <v>0.27500000000000002</v>
      </c>
      <c r="H15" s="400">
        <v>0.11</v>
      </c>
      <c r="I15" s="400">
        <v>0.05</v>
      </c>
      <c r="J15" s="400">
        <f t="shared" si="0"/>
        <v>0.435</v>
      </c>
      <c r="K15" s="420">
        <v>0.22500000000000001</v>
      </c>
      <c r="L15" s="303">
        <f t="shared" si="1"/>
        <v>1</v>
      </c>
      <c r="M15" s="88">
        <f>+K15*0.1+K15</f>
        <v>0.2475</v>
      </c>
      <c r="N15" s="92">
        <f>+I15</f>
        <v>0.05</v>
      </c>
      <c r="O15" s="70"/>
      <c r="P15" s="70"/>
      <c r="Q15" s="72" t="s">
        <v>33</v>
      </c>
      <c r="R15" s="76">
        <v>9717</v>
      </c>
      <c r="S15" s="53">
        <f t="shared" si="2"/>
        <v>1.9333333333333333</v>
      </c>
      <c r="T15" s="1"/>
      <c r="AM15" s="36"/>
      <c r="AN15" s="50"/>
      <c r="AO15" s="49"/>
    </row>
    <row r="16" spans="2:43" ht="15.75">
      <c r="B16" s="198">
        <f t="shared" si="3"/>
        <v>6</v>
      </c>
      <c r="C16" s="202" t="s">
        <v>1</v>
      </c>
      <c r="D16" s="203" t="s">
        <v>28</v>
      </c>
      <c r="E16" s="204" t="s">
        <v>311</v>
      </c>
      <c r="F16" s="318">
        <v>637</v>
      </c>
      <c r="G16" s="400">
        <v>0</v>
      </c>
      <c r="H16" s="400">
        <v>0</v>
      </c>
      <c r="I16" s="400">
        <v>0.115</v>
      </c>
      <c r="J16" s="400">
        <f t="shared" si="0"/>
        <v>0.115</v>
      </c>
      <c r="K16" s="420">
        <v>0.125</v>
      </c>
      <c r="L16" s="303">
        <f t="shared" si="1"/>
        <v>0.92</v>
      </c>
      <c r="M16" s="88"/>
      <c r="N16" s="92"/>
      <c r="O16" s="70"/>
      <c r="P16" s="70"/>
      <c r="Q16" s="73"/>
      <c r="R16" s="75">
        <f>SUM(R11:R15)</f>
        <v>24461</v>
      </c>
      <c r="S16" s="53">
        <f t="shared" si="2"/>
        <v>0.92</v>
      </c>
      <c r="T16" s="1"/>
      <c r="AM16" s="36"/>
      <c r="AN16" s="50"/>
      <c r="AO16" s="49"/>
    </row>
    <row r="17" spans="2:20" ht="15.75">
      <c r="B17" s="198">
        <f t="shared" si="3"/>
        <v>7</v>
      </c>
      <c r="C17" s="202" t="s">
        <v>29</v>
      </c>
      <c r="D17" s="203" t="s">
        <v>101</v>
      </c>
      <c r="E17" s="204" t="s">
        <v>312</v>
      </c>
      <c r="F17" s="318">
        <v>325</v>
      </c>
      <c r="G17" s="400">
        <v>2.516</v>
      </c>
      <c r="H17" s="400">
        <v>0.379</v>
      </c>
      <c r="I17" s="400">
        <v>0</v>
      </c>
      <c r="J17" s="400">
        <f t="shared" si="0"/>
        <v>2.895</v>
      </c>
      <c r="K17" s="420">
        <v>0.25</v>
      </c>
      <c r="L17" s="303">
        <f t="shared" si="1"/>
        <v>1</v>
      </c>
      <c r="M17" s="89"/>
      <c r="N17" s="93"/>
      <c r="O17" s="84"/>
      <c r="P17" s="454" t="s">
        <v>112</v>
      </c>
      <c r="Q17" s="454"/>
      <c r="R17" s="75">
        <f>+R13+R14+R15+R11</f>
        <v>22573</v>
      </c>
      <c r="S17" s="53">
        <f t="shared" si="2"/>
        <v>11.58</v>
      </c>
      <c r="T17" s="1"/>
    </row>
    <row r="18" spans="2:20" ht="15.75">
      <c r="B18" s="198">
        <f t="shared" si="3"/>
        <v>8</v>
      </c>
      <c r="C18" s="202" t="s">
        <v>38</v>
      </c>
      <c r="D18" s="203" t="s">
        <v>102</v>
      </c>
      <c r="E18" s="204" t="s">
        <v>310</v>
      </c>
      <c r="F18" s="318">
        <v>51</v>
      </c>
      <c r="G18" s="400">
        <v>2.75</v>
      </c>
      <c r="H18" s="400">
        <v>0.05</v>
      </c>
      <c r="I18" s="400">
        <v>0</v>
      </c>
      <c r="J18" s="400">
        <f t="shared" si="0"/>
        <v>2.8</v>
      </c>
      <c r="K18" s="420">
        <v>0.05</v>
      </c>
      <c r="L18" s="303">
        <f t="shared" si="1"/>
        <v>1</v>
      </c>
      <c r="M18" s="88"/>
      <c r="N18" s="92"/>
      <c r="O18" s="70"/>
      <c r="P18" s="454" t="s">
        <v>111</v>
      </c>
      <c r="Q18" s="454"/>
      <c r="R18" s="75">
        <f>+R12</f>
        <v>1888</v>
      </c>
      <c r="S18" s="53">
        <f t="shared" si="2"/>
        <v>55.999999999999993</v>
      </c>
      <c r="T18" s="1"/>
    </row>
    <row r="19" spans="2:20" ht="15.75">
      <c r="B19" s="198">
        <f t="shared" si="3"/>
        <v>9</v>
      </c>
      <c r="C19" s="202" t="s">
        <v>31</v>
      </c>
      <c r="D19" s="203" t="s">
        <v>103</v>
      </c>
      <c r="E19" s="204" t="s">
        <v>313</v>
      </c>
      <c r="F19" s="318">
        <v>748</v>
      </c>
      <c r="G19" s="400">
        <v>2.4849999999999999</v>
      </c>
      <c r="H19" s="400">
        <v>0</v>
      </c>
      <c r="I19" s="400">
        <v>0.42</v>
      </c>
      <c r="J19" s="400">
        <f t="shared" si="0"/>
        <v>2.9049999999999998</v>
      </c>
      <c r="K19" s="420">
        <v>0.45</v>
      </c>
      <c r="L19" s="303">
        <f t="shared" si="1"/>
        <v>1</v>
      </c>
      <c r="M19" s="88"/>
      <c r="N19" s="92"/>
      <c r="O19" s="70"/>
      <c r="P19" s="70"/>
      <c r="Q19" s="70"/>
      <c r="R19" s="78" t="s">
        <v>2</v>
      </c>
      <c r="S19" s="53">
        <f t="shared" si="2"/>
        <v>6.4555555555555548</v>
      </c>
      <c r="T19" s="1"/>
    </row>
    <row r="20" spans="2:20" ht="15.75">
      <c r="B20" s="198">
        <f t="shared" si="3"/>
        <v>10</v>
      </c>
      <c r="C20" s="202" t="s">
        <v>31</v>
      </c>
      <c r="D20" s="203" t="s">
        <v>120</v>
      </c>
      <c r="E20" s="204" t="s">
        <v>314</v>
      </c>
      <c r="F20" s="318">
        <v>168</v>
      </c>
      <c r="G20" s="400">
        <v>0</v>
      </c>
      <c r="H20" s="400">
        <v>0.122</v>
      </c>
      <c r="I20" s="400">
        <v>0</v>
      </c>
      <c r="J20" s="400">
        <f t="shared" si="0"/>
        <v>0.122</v>
      </c>
      <c r="K20" s="420">
        <v>0.13</v>
      </c>
      <c r="L20" s="303">
        <f t="shared" si="1"/>
        <v>0.93846153846153846</v>
      </c>
      <c r="M20" s="88"/>
      <c r="N20" s="92"/>
      <c r="O20" s="70"/>
      <c r="P20" s="70"/>
      <c r="Q20" s="70"/>
      <c r="R20" s="53"/>
      <c r="S20" s="53">
        <f t="shared" si="2"/>
        <v>0.93846153846153846</v>
      </c>
      <c r="T20" s="1"/>
    </row>
    <row r="21" spans="2:20" ht="15.75">
      <c r="B21" s="198">
        <f t="shared" si="3"/>
        <v>11</v>
      </c>
      <c r="C21" s="202" t="s">
        <v>31</v>
      </c>
      <c r="D21" s="203" t="s">
        <v>121</v>
      </c>
      <c r="E21" s="204" t="s">
        <v>315</v>
      </c>
      <c r="F21" s="318">
        <v>156</v>
      </c>
      <c r="G21" s="400">
        <v>0</v>
      </c>
      <c r="H21" s="400">
        <v>4.4999999999999998E-2</v>
      </c>
      <c r="I21" s="400">
        <v>4.3999999999999997E-2</v>
      </c>
      <c r="J21" s="400">
        <f t="shared" si="0"/>
        <v>8.8999999999999996E-2</v>
      </c>
      <c r="K21" s="420">
        <v>0.1</v>
      </c>
      <c r="L21" s="303">
        <f t="shared" si="1"/>
        <v>0.8899999999999999</v>
      </c>
      <c r="M21" s="88"/>
      <c r="N21" s="92"/>
      <c r="O21" s="70"/>
      <c r="P21" s="70"/>
      <c r="Q21" s="70"/>
      <c r="R21" s="43"/>
      <c r="S21" s="53">
        <f t="shared" si="2"/>
        <v>0.8899999999999999</v>
      </c>
      <c r="T21" s="1"/>
    </row>
    <row r="22" spans="2:20" ht="15.75">
      <c r="B22" s="198">
        <f t="shared" si="3"/>
        <v>12</v>
      </c>
      <c r="C22" s="202" t="s">
        <v>31</v>
      </c>
      <c r="D22" s="203" t="s">
        <v>122</v>
      </c>
      <c r="E22" s="204" t="s">
        <v>312</v>
      </c>
      <c r="F22" s="318">
        <v>192</v>
      </c>
      <c r="G22" s="400">
        <v>0</v>
      </c>
      <c r="H22" s="400">
        <v>0</v>
      </c>
      <c r="I22" s="400">
        <v>0.16800000000000001</v>
      </c>
      <c r="J22" s="400">
        <f t="shared" si="0"/>
        <v>0.16800000000000001</v>
      </c>
      <c r="K22" s="420">
        <v>0.09</v>
      </c>
      <c r="L22" s="303">
        <f t="shared" si="1"/>
        <v>1</v>
      </c>
      <c r="M22" s="88"/>
      <c r="N22" s="92"/>
      <c r="O22" s="70"/>
      <c r="P22" s="70"/>
      <c r="Q22" s="70"/>
      <c r="R22" s="43"/>
      <c r="S22" s="53"/>
      <c r="T22" s="1"/>
    </row>
    <row r="23" spans="2:20" ht="15.75">
      <c r="B23" s="198">
        <f t="shared" si="3"/>
        <v>13</v>
      </c>
      <c r="C23" s="202" t="s">
        <v>31</v>
      </c>
      <c r="D23" s="203" t="s">
        <v>123</v>
      </c>
      <c r="E23" s="204" t="s">
        <v>312</v>
      </c>
      <c r="F23" s="318">
        <v>348</v>
      </c>
      <c r="G23" s="400">
        <v>0</v>
      </c>
      <c r="H23" s="400">
        <v>0</v>
      </c>
      <c r="I23" s="401">
        <v>0.32800000000000001</v>
      </c>
      <c r="J23" s="400">
        <f t="shared" si="0"/>
        <v>0.32800000000000001</v>
      </c>
      <c r="K23" s="420">
        <v>0.156</v>
      </c>
      <c r="L23" s="303">
        <v>1</v>
      </c>
      <c r="M23" s="88">
        <f>+K23*0.1+K23</f>
        <v>0.1716</v>
      </c>
      <c r="N23" s="92">
        <f>+I23</f>
        <v>0.32800000000000001</v>
      </c>
      <c r="O23" s="70"/>
      <c r="P23" s="174"/>
      <c r="Q23" s="53"/>
      <c r="R23" s="43"/>
      <c r="S23" s="53">
        <f t="shared" si="2"/>
        <v>2.1025641025641026</v>
      </c>
      <c r="T23" s="1"/>
    </row>
    <row r="24" spans="2:20" ht="15.75">
      <c r="B24" s="198">
        <f t="shared" si="3"/>
        <v>14</v>
      </c>
      <c r="C24" s="202" t="s">
        <v>31</v>
      </c>
      <c r="D24" s="203" t="s">
        <v>124</v>
      </c>
      <c r="E24" s="204" t="s">
        <v>371</v>
      </c>
      <c r="F24" s="318">
        <v>437</v>
      </c>
      <c r="G24" s="400">
        <v>0</v>
      </c>
      <c r="H24" s="400">
        <v>0.24399999999999999</v>
      </c>
      <c r="I24" s="400">
        <v>0</v>
      </c>
      <c r="J24" s="400">
        <f t="shared" si="0"/>
        <v>0.24399999999999999</v>
      </c>
      <c r="K24" s="420">
        <v>0.22</v>
      </c>
      <c r="L24" s="303">
        <f t="shared" si="1"/>
        <v>1</v>
      </c>
      <c r="M24" s="88">
        <f>+K24*0.1+K24</f>
        <v>0.24199999999999999</v>
      </c>
      <c r="N24" s="92">
        <f>+H24</f>
        <v>0.24399999999999999</v>
      </c>
      <c r="O24" s="70"/>
      <c r="P24" s="70"/>
      <c r="Q24" s="70"/>
      <c r="R24" s="43"/>
      <c r="S24" s="53">
        <f t="shared" si="2"/>
        <v>1.1090909090909091</v>
      </c>
      <c r="T24" s="1"/>
    </row>
    <row r="25" spans="2:20" ht="15.75">
      <c r="B25" s="198">
        <f t="shared" si="3"/>
        <v>15</v>
      </c>
      <c r="C25" s="202" t="s">
        <v>12</v>
      </c>
      <c r="D25" s="203" t="s">
        <v>35</v>
      </c>
      <c r="E25" s="204" t="s">
        <v>296</v>
      </c>
      <c r="F25" s="318">
        <v>653</v>
      </c>
      <c r="G25" s="400">
        <v>1.2450000000000001</v>
      </c>
      <c r="H25" s="401">
        <v>0.80400000000000005</v>
      </c>
      <c r="I25" s="400">
        <v>0</v>
      </c>
      <c r="J25" s="400">
        <f t="shared" si="0"/>
        <v>2.0490000000000004</v>
      </c>
      <c r="K25" s="420">
        <v>0.5</v>
      </c>
      <c r="L25" s="303">
        <f t="shared" si="1"/>
        <v>1</v>
      </c>
      <c r="M25" s="88">
        <f>+K25*0.1+K25</f>
        <v>0.55000000000000004</v>
      </c>
      <c r="N25" s="92">
        <f>+I25</f>
        <v>0</v>
      </c>
      <c r="O25" s="70"/>
      <c r="P25" s="70"/>
      <c r="Q25" s="70"/>
      <c r="R25" s="43"/>
      <c r="S25" s="53">
        <f t="shared" si="2"/>
        <v>4.0980000000000008</v>
      </c>
      <c r="T25" s="1"/>
    </row>
    <row r="26" spans="2:20" ht="15.75">
      <c r="B26" s="198">
        <f t="shared" si="3"/>
        <v>16</v>
      </c>
      <c r="C26" s="202" t="s">
        <v>33</v>
      </c>
      <c r="D26" s="203" t="s">
        <v>113</v>
      </c>
      <c r="E26" s="204" t="s">
        <v>316</v>
      </c>
      <c r="F26" s="318">
        <v>2814</v>
      </c>
      <c r="G26" s="400">
        <v>4.25</v>
      </c>
      <c r="H26" s="400">
        <v>0</v>
      </c>
      <c r="I26" s="400">
        <v>2.1190000000000002</v>
      </c>
      <c r="J26" s="400">
        <f t="shared" si="0"/>
        <v>6.3689999999999998</v>
      </c>
      <c r="K26" s="420">
        <v>1</v>
      </c>
      <c r="L26" s="303">
        <f t="shared" si="1"/>
        <v>1</v>
      </c>
      <c r="M26" s="88">
        <f>+K26*0.1+K26</f>
        <v>1.1000000000000001</v>
      </c>
      <c r="N26" s="92">
        <f>+H26</f>
        <v>0</v>
      </c>
      <c r="O26" s="70"/>
      <c r="P26" s="53"/>
      <c r="Q26" s="53"/>
      <c r="R26" s="43"/>
      <c r="S26" s="53">
        <f t="shared" si="2"/>
        <v>6.3689999999999998</v>
      </c>
      <c r="T26" s="1"/>
    </row>
    <row r="27" spans="2:20" ht="15.75">
      <c r="B27" s="198">
        <f t="shared" si="3"/>
        <v>17</v>
      </c>
      <c r="C27" s="202" t="s">
        <v>32</v>
      </c>
      <c r="D27" s="203" t="s">
        <v>176</v>
      </c>
      <c r="E27" s="204" t="s">
        <v>316</v>
      </c>
      <c r="F27" s="318">
        <v>706</v>
      </c>
      <c r="G27" s="400">
        <v>6.11</v>
      </c>
      <c r="H27" s="400">
        <v>0.51900000000000002</v>
      </c>
      <c r="I27" s="400">
        <v>0</v>
      </c>
      <c r="J27" s="400">
        <f t="shared" si="0"/>
        <v>6.6290000000000004</v>
      </c>
      <c r="K27" s="420">
        <v>0.25</v>
      </c>
      <c r="L27" s="303">
        <f t="shared" si="1"/>
        <v>1</v>
      </c>
      <c r="M27" s="175"/>
      <c r="N27" s="176"/>
      <c r="O27" s="84"/>
      <c r="P27" s="70"/>
      <c r="Q27" s="70"/>
      <c r="R27" s="43"/>
      <c r="S27" s="53">
        <f t="shared" si="2"/>
        <v>26.516000000000002</v>
      </c>
      <c r="T27" s="1"/>
    </row>
    <row r="28" spans="2:20" ht="15.75">
      <c r="B28" s="198">
        <f t="shared" si="3"/>
        <v>18</v>
      </c>
      <c r="C28" s="202" t="s">
        <v>12</v>
      </c>
      <c r="D28" s="203" t="s">
        <v>114</v>
      </c>
      <c r="E28" s="204" t="s">
        <v>316</v>
      </c>
      <c r="F28" s="318">
        <v>472</v>
      </c>
      <c r="G28" s="400">
        <v>0.372</v>
      </c>
      <c r="H28" s="400">
        <v>0</v>
      </c>
      <c r="I28" s="400">
        <v>0.46500000000000002</v>
      </c>
      <c r="J28" s="400">
        <f t="shared" si="0"/>
        <v>0.83699999999999997</v>
      </c>
      <c r="K28" s="420">
        <v>0.4</v>
      </c>
      <c r="L28" s="303">
        <f t="shared" si="1"/>
        <v>1</v>
      </c>
      <c r="M28" s="88"/>
      <c r="N28" s="92"/>
      <c r="O28" s="70"/>
      <c r="P28" s="70"/>
      <c r="Q28" s="70"/>
      <c r="R28" s="43"/>
      <c r="S28" s="53">
        <f t="shared" si="2"/>
        <v>2.0924999999999998</v>
      </c>
      <c r="T28" s="1"/>
    </row>
    <row r="29" spans="2:20" ht="15.75">
      <c r="B29" s="198">
        <f t="shared" si="3"/>
        <v>19</v>
      </c>
      <c r="C29" s="202" t="s">
        <v>12</v>
      </c>
      <c r="D29" s="203" t="s">
        <v>115</v>
      </c>
      <c r="E29" s="204" t="s">
        <v>316</v>
      </c>
      <c r="F29" s="318">
        <v>113</v>
      </c>
      <c r="G29" s="400">
        <v>0.4</v>
      </c>
      <c r="H29" s="401">
        <v>0.125</v>
      </c>
      <c r="I29" s="400">
        <v>0</v>
      </c>
      <c r="J29" s="400">
        <f t="shared" si="0"/>
        <v>0.52500000000000002</v>
      </c>
      <c r="K29" s="420">
        <v>0.11</v>
      </c>
      <c r="L29" s="303">
        <f t="shared" si="1"/>
        <v>1</v>
      </c>
      <c r="M29" s="88">
        <f t="shared" ref="M29:M48" si="4">+K29*0.1+K29</f>
        <v>0.121</v>
      </c>
      <c r="N29" s="92">
        <f>+I29</f>
        <v>0</v>
      </c>
      <c r="O29" s="70"/>
      <c r="P29" s="70"/>
      <c r="Q29" s="70"/>
      <c r="R29" s="43"/>
      <c r="S29" s="53">
        <f t="shared" si="2"/>
        <v>4.7727272727272725</v>
      </c>
      <c r="T29" s="1"/>
    </row>
    <row r="30" spans="2:20" ht="15.75">
      <c r="B30" s="198">
        <f t="shared" si="3"/>
        <v>20</v>
      </c>
      <c r="C30" s="202" t="s">
        <v>32</v>
      </c>
      <c r="D30" s="203" t="s">
        <v>165</v>
      </c>
      <c r="E30" s="204" t="s">
        <v>264</v>
      </c>
      <c r="F30" s="318">
        <v>149</v>
      </c>
      <c r="G30" s="400">
        <v>0</v>
      </c>
      <c r="H30" s="400">
        <v>0.46500000000000002</v>
      </c>
      <c r="I30" s="400">
        <v>0</v>
      </c>
      <c r="J30" s="400">
        <f t="shared" si="0"/>
        <v>0.46500000000000002</v>
      </c>
      <c r="K30" s="420">
        <v>0.2</v>
      </c>
      <c r="L30" s="303">
        <f t="shared" si="1"/>
        <v>1</v>
      </c>
      <c r="M30" s="88">
        <f t="shared" si="4"/>
        <v>0.22000000000000003</v>
      </c>
      <c r="N30" s="92"/>
      <c r="O30" s="70"/>
      <c r="P30" s="70"/>
      <c r="Q30" s="70"/>
      <c r="R30" s="43"/>
      <c r="S30" s="53">
        <f t="shared" si="2"/>
        <v>2.3250000000000002</v>
      </c>
      <c r="T30" s="1"/>
    </row>
    <row r="31" spans="2:20" ht="15.75">
      <c r="B31" s="198">
        <f t="shared" si="3"/>
        <v>21</v>
      </c>
      <c r="C31" s="202" t="s">
        <v>29</v>
      </c>
      <c r="D31" s="203" t="s">
        <v>136</v>
      </c>
      <c r="E31" s="204" t="s">
        <v>317</v>
      </c>
      <c r="F31" s="318">
        <v>753</v>
      </c>
      <c r="G31" s="400">
        <v>1.125</v>
      </c>
      <c r="H31" s="400">
        <v>0.16400000000000001</v>
      </c>
      <c r="I31" s="400">
        <v>0.26200000000000001</v>
      </c>
      <c r="J31" s="400">
        <f t="shared" si="0"/>
        <v>1.5509999999999999</v>
      </c>
      <c r="K31" s="420">
        <v>0.52700000000000002</v>
      </c>
      <c r="L31" s="303">
        <f>IF(K31=0,0,(IF(J31/K31&gt;1,1,J31/K31)))</f>
        <v>1</v>
      </c>
      <c r="M31" s="88">
        <f t="shared" si="4"/>
        <v>0.57969999999999999</v>
      </c>
      <c r="N31" s="92">
        <f>+H31+I31</f>
        <v>0.42600000000000005</v>
      </c>
      <c r="O31" s="70"/>
      <c r="P31" s="53"/>
      <c r="Q31" s="53"/>
      <c r="R31" s="43"/>
      <c r="S31" s="53"/>
      <c r="T31" s="1"/>
    </row>
    <row r="32" spans="2:20" ht="15.75">
      <c r="B32" s="198">
        <f t="shared" si="3"/>
        <v>22</v>
      </c>
      <c r="C32" s="202" t="s">
        <v>29</v>
      </c>
      <c r="D32" s="203" t="s">
        <v>137</v>
      </c>
      <c r="E32" s="204" t="s">
        <v>317</v>
      </c>
      <c r="F32" s="318">
        <v>362</v>
      </c>
      <c r="G32" s="400">
        <v>6.4420000000000002</v>
      </c>
      <c r="H32" s="400">
        <v>0.14899999999999999</v>
      </c>
      <c r="I32" s="400">
        <v>0.16400000000000001</v>
      </c>
      <c r="J32" s="400">
        <f t="shared" si="0"/>
        <v>6.7549999999999999</v>
      </c>
      <c r="K32" s="420">
        <v>0.36199999999999999</v>
      </c>
      <c r="L32" s="303">
        <f t="shared" si="1"/>
        <v>1</v>
      </c>
      <c r="M32" s="88">
        <f t="shared" si="4"/>
        <v>0.3982</v>
      </c>
      <c r="N32" s="92">
        <f>+I32</f>
        <v>0.16400000000000001</v>
      </c>
      <c r="O32" s="70"/>
      <c r="P32" s="70"/>
      <c r="Q32" s="70"/>
      <c r="R32" s="43"/>
      <c r="S32" s="53">
        <f t="shared" si="2"/>
        <v>18.660220994475139</v>
      </c>
      <c r="T32" s="1"/>
    </row>
    <row r="33" spans="2:20" ht="15.75">
      <c r="B33" s="198">
        <f t="shared" si="3"/>
        <v>23</v>
      </c>
      <c r="C33" s="202" t="s">
        <v>32</v>
      </c>
      <c r="D33" s="203" t="s">
        <v>244</v>
      </c>
      <c r="E33" s="204" t="s">
        <v>318</v>
      </c>
      <c r="F33" s="318">
        <v>82</v>
      </c>
      <c r="G33" s="400">
        <v>0</v>
      </c>
      <c r="H33" s="400">
        <v>0.107</v>
      </c>
      <c r="I33" s="400">
        <v>0</v>
      </c>
      <c r="J33" s="400">
        <f t="shared" si="0"/>
        <v>0.107</v>
      </c>
      <c r="K33" s="420">
        <v>8.2000000000000003E-2</v>
      </c>
      <c r="L33" s="303">
        <f t="shared" si="1"/>
        <v>1</v>
      </c>
      <c r="M33" s="88">
        <f t="shared" si="4"/>
        <v>9.0200000000000002E-2</v>
      </c>
      <c r="N33" s="92">
        <f>+H33</f>
        <v>0.107</v>
      </c>
      <c r="O33" s="70"/>
      <c r="P33" s="70"/>
      <c r="Q33" s="70"/>
      <c r="R33" s="43"/>
      <c r="S33" s="53">
        <f t="shared" si="2"/>
        <v>1.3048780487804876</v>
      </c>
      <c r="T33" s="1"/>
    </row>
    <row r="34" spans="2:20" ht="15.75">
      <c r="B34" s="198">
        <f t="shared" si="3"/>
        <v>24</v>
      </c>
      <c r="C34" s="202" t="s">
        <v>32</v>
      </c>
      <c r="D34" s="203" t="s">
        <v>116</v>
      </c>
      <c r="E34" s="204" t="s">
        <v>319</v>
      </c>
      <c r="F34" s="318">
        <v>179</v>
      </c>
      <c r="G34" s="400">
        <v>0.316</v>
      </c>
      <c r="H34" s="400">
        <v>0</v>
      </c>
      <c r="I34" s="400">
        <v>0.28199999999999997</v>
      </c>
      <c r="J34" s="400">
        <f>G34+H34+I34</f>
        <v>0.59799999999999998</v>
      </c>
      <c r="K34" s="420">
        <v>0.17899999999999999</v>
      </c>
      <c r="L34" s="303">
        <f t="shared" si="1"/>
        <v>1</v>
      </c>
      <c r="M34" s="88">
        <f t="shared" si="4"/>
        <v>0.19689999999999999</v>
      </c>
      <c r="N34" s="92">
        <f>+I34+H34</f>
        <v>0.28199999999999997</v>
      </c>
      <c r="O34" s="70"/>
      <c r="P34" s="70"/>
      <c r="Q34" s="70"/>
      <c r="R34" s="43"/>
      <c r="S34" s="53">
        <f t="shared" si="2"/>
        <v>3.3407821229050279</v>
      </c>
      <c r="T34" s="1"/>
    </row>
    <row r="35" spans="2:20" ht="15.75">
      <c r="B35" s="198">
        <f t="shared" si="3"/>
        <v>25</v>
      </c>
      <c r="C35" s="202" t="s">
        <v>29</v>
      </c>
      <c r="D35" s="203" t="s">
        <v>117</v>
      </c>
      <c r="E35" s="204" t="s">
        <v>317</v>
      </c>
      <c r="F35" s="318">
        <v>609</v>
      </c>
      <c r="G35" s="400">
        <v>4.5999999999999996</v>
      </c>
      <c r="H35" s="400">
        <v>0.152</v>
      </c>
      <c r="I35" s="400">
        <v>0.308</v>
      </c>
      <c r="J35" s="400">
        <f>G35+H35+I435</f>
        <v>4.7519999999999998</v>
      </c>
      <c r="K35" s="420">
        <v>0.46</v>
      </c>
      <c r="L35" s="303">
        <f t="shared" si="1"/>
        <v>1</v>
      </c>
      <c r="M35" s="88"/>
      <c r="N35" s="92"/>
      <c r="O35" s="70"/>
      <c r="P35" s="70"/>
      <c r="Q35" s="70"/>
      <c r="R35" s="43"/>
      <c r="S35" s="53">
        <f t="shared" si="2"/>
        <v>10.330434782608695</v>
      </c>
      <c r="T35" s="1"/>
    </row>
    <row r="36" spans="2:20" ht="15.75">
      <c r="B36" s="198">
        <f t="shared" si="3"/>
        <v>26</v>
      </c>
      <c r="C36" s="202" t="s">
        <v>32</v>
      </c>
      <c r="D36" s="203" t="s">
        <v>118</v>
      </c>
      <c r="E36" s="204" t="s">
        <v>320</v>
      </c>
      <c r="F36" s="318">
        <v>26</v>
      </c>
      <c r="G36" s="400">
        <v>0.34300000000000003</v>
      </c>
      <c r="H36" s="400">
        <v>3.2000000000000001E-2</v>
      </c>
      <c r="I36" s="400">
        <v>0</v>
      </c>
      <c r="J36" s="400">
        <f t="shared" si="0"/>
        <v>0.375</v>
      </c>
      <c r="K36" s="420">
        <v>2.5999999999999999E-2</v>
      </c>
      <c r="L36" s="303">
        <f t="shared" si="1"/>
        <v>1</v>
      </c>
      <c r="M36" s="88">
        <f t="shared" si="4"/>
        <v>2.86E-2</v>
      </c>
      <c r="N36" s="92">
        <f>+H36</f>
        <v>3.2000000000000001E-2</v>
      </c>
      <c r="O36" s="70"/>
      <c r="P36" s="70"/>
      <c r="Q36" s="70"/>
      <c r="R36" s="43"/>
      <c r="S36" s="53"/>
      <c r="T36" s="1"/>
    </row>
    <row r="37" spans="2:20" ht="15.75">
      <c r="B37" s="198">
        <f t="shared" si="3"/>
        <v>27</v>
      </c>
      <c r="C37" s="202" t="s">
        <v>32</v>
      </c>
      <c r="D37" s="203" t="s">
        <v>119</v>
      </c>
      <c r="E37" s="204" t="s">
        <v>321</v>
      </c>
      <c r="F37" s="318">
        <v>66</v>
      </c>
      <c r="G37" s="400">
        <v>0</v>
      </c>
      <c r="H37" s="400">
        <v>0</v>
      </c>
      <c r="I37" s="401">
        <v>0.496</v>
      </c>
      <c r="J37" s="400">
        <f t="shared" si="0"/>
        <v>0.496</v>
      </c>
      <c r="K37" s="420">
        <v>6.2E-2</v>
      </c>
      <c r="L37" s="303">
        <f t="shared" si="1"/>
        <v>1</v>
      </c>
      <c r="M37" s="88">
        <f t="shared" si="4"/>
        <v>6.8199999999999997E-2</v>
      </c>
      <c r="N37" s="92">
        <f>+I37</f>
        <v>0.496</v>
      </c>
      <c r="O37" s="70"/>
      <c r="P37" s="70"/>
      <c r="Q37" s="70"/>
      <c r="R37" s="43"/>
      <c r="S37" s="53"/>
      <c r="T37" s="1"/>
    </row>
    <row r="38" spans="2:20" ht="15.75">
      <c r="B38" s="198">
        <f t="shared" si="3"/>
        <v>28</v>
      </c>
      <c r="C38" s="202" t="s">
        <v>32</v>
      </c>
      <c r="D38" s="203" t="s">
        <v>160</v>
      </c>
      <c r="E38" s="204" t="s">
        <v>322</v>
      </c>
      <c r="F38" s="318">
        <v>301</v>
      </c>
      <c r="G38" s="400">
        <v>0.16800000000000001</v>
      </c>
      <c r="H38" s="400">
        <v>0.35499999999999998</v>
      </c>
      <c r="I38" s="400">
        <v>0.19500000000000001</v>
      </c>
      <c r="J38" s="400">
        <f t="shared" si="0"/>
        <v>0.71799999999999997</v>
      </c>
      <c r="K38" s="420">
        <v>0.21</v>
      </c>
      <c r="L38" s="303">
        <f>IF(K38=0,0,(IF(J38/K38&gt;1,1,J38/K38)))</f>
        <v>1</v>
      </c>
      <c r="M38" s="88"/>
      <c r="N38" s="92"/>
      <c r="O38" s="70"/>
      <c r="P38" s="70"/>
      <c r="Q38" s="70"/>
      <c r="R38" s="43"/>
      <c r="S38" s="53">
        <f t="shared" si="2"/>
        <v>3.4190476190476189</v>
      </c>
      <c r="T38" s="1"/>
    </row>
    <row r="39" spans="2:20" ht="15.75">
      <c r="B39" s="198">
        <f t="shared" si="3"/>
        <v>29</v>
      </c>
      <c r="C39" s="202" t="s">
        <v>31</v>
      </c>
      <c r="D39" s="203" t="s">
        <v>156</v>
      </c>
      <c r="E39" s="204" t="s">
        <v>318</v>
      </c>
      <c r="F39" s="318">
        <v>153</v>
      </c>
      <c r="G39" s="400">
        <v>0</v>
      </c>
      <c r="H39" s="400">
        <v>7.0000000000000007E-2</v>
      </c>
      <c r="I39" s="400">
        <v>0.129</v>
      </c>
      <c r="J39" s="400">
        <f t="shared" si="0"/>
        <v>0.19900000000000001</v>
      </c>
      <c r="K39" s="420">
        <v>0.13</v>
      </c>
      <c r="L39" s="303">
        <f t="shared" si="1"/>
        <v>1</v>
      </c>
      <c r="M39" s="88">
        <f t="shared" si="4"/>
        <v>0.14300000000000002</v>
      </c>
      <c r="N39" s="92">
        <f>+I39+H39</f>
        <v>0.19900000000000001</v>
      </c>
      <c r="O39" s="70"/>
      <c r="P39" s="83"/>
      <c r="Q39" s="70"/>
      <c r="R39" s="43"/>
      <c r="S39" s="53">
        <f t="shared" si="2"/>
        <v>1.5307692307692309</v>
      </c>
      <c r="T39" s="1"/>
    </row>
    <row r="40" spans="2:20" ht="15.75">
      <c r="B40" s="198">
        <f t="shared" si="3"/>
        <v>30</v>
      </c>
      <c r="C40" s="202" t="s">
        <v>32</v>
      </c>
      <c r="D40" s="203" t="s">
        <v>155</v>
      </c>
      <c r="E40" s="204" t="s">
        <v>322</v>
      </c>
      <c r="F40" s="318">
        <v>450</v>
      </c>
      <c r="G40" s="400">
        <v>2.1339999999999999</v>
      </c>
      <c r="H40" s="400">
        <v>0.48</v>
      </c>
      <c r="I40" s="400">
        <v>0</v>
      </c>
      <c r="J40" s="400">
        <f t="shared" si="0"/>
        <v>2.6139999999999999</v>
      </c>
      <c r="K40" s="420">
        <v>0.315</v>
      </c>
      <c r="L40" s="303">
        <f t="shared" si="1"/>
        <v>1</v>
      </c>
      <c r="M40" s="88">
        <f t="shared" si="4"/>
        <v>0.34650000000000003</v>
      </c>
      <c r="N40" s="92">
        <f>+I40+H40</f>
        <v>0.48</v>
      </c>
      <c r="O40" s="70"/>
      <c r="P40" s="70"/>
      <c r="Q40" s="70"/>
      <c r="R40" s="43"/>
      <c r="S40" s="53"/>
      <c r="T40" s="1"/>
    </row>
    <row r="41" spans="2:20" ht="15.75">
      <c r="B41" s="198">
        <f t="shared" si="3"/>
        <v>31</v>
      </c>
      <c r="C41" s="202" t="s">
        <v>31</v>
      </c>
      <c r="D41" s="205" t="s">
        <v>172</v>
      </c>
      <c r="E41" s="204" t="s">
        <v>322</v>
      </c>
      <c r="F41" s="318">
        <v>112</v>
      </c>
      <c r="G41" s="400">
        <v>3.028</v>
      </c>
      <c r="H41" s="400">
        <v>0.16200000000000001</v>
      </c>
      <c r="I41" s="400">
        <v>0</v>
      </c>
      <c r="J41" s="400">
        <f t="shared" si="0"/>
        <v>3.19</v>
      </c>
      <c r="K41" s="420">
        <v>0.112</v>
      </c>
      <c r="L41" s="303">
        <f t="shared" si="1"/>
        <v>1</v>
      </c>
      <c r="M41" s="88"/>
      <c r="N41" s="92"/>
      <c r="O41" s="70"/>
      <c r="P41" s="70"/>
      <c r="Q41" s="70"/>
      <c r="R41" s="43"/>
      <c r="S41" s="53"/>
      <c r="T41" s="1"/>
    </row>
    <row r="42" spans="2:20" ht="15.75">
      <c r="B42" s="198">
        <f t="shared" si="3"/>
        <v>32</v>
      </c>
      <c r="C42" s="202" t="s">
        <v>31</v>
      </c>
      <c r="D42" s="203" t="s">
        <v>173</v>
      </c>
      <c r="E42" s="204" t="s">
        <v>322</v>
      </c>
      <c r="F42" s="318">
        <v>137</v>
      </c>
      <c r="G42" s="400">
        <v>0.81100000000000005</v>
      </c>
      <c r="H42" s="400">
        <v>0.22800000000000001</v>
      </c>
      <c r="I42" s="400">
        <v>0</v>
      </c>
      <c r="J42" s="400">
        <f t="shared" si="0"/>
        <v>1.0390000000000001</v>
      </c>
      <c r="K42" s="420">
        <v>0.13700000000000001</v>
      </c>
      <c r="L42" s="303">
        <f t="shared" si="1"/>
        <v>1</v>
      </c>
      <c r="M42" s="88"/>
      <c r="N42" s="92"/>
      <c r="O42" s="70"/>
      <c r="P42" s="70"/>
      <c r="Q42" s="70"/>
      <c r="R42" s="43"/>
      <c r="S42" s="53"/>
      <c r="T42" s="1"/>
    </row>
    <row r="43" spans="2:20" ht="15.75">
      <c r="B43" s="198">
        <f t="shared" si="3"/>
        <v>33</v>
      </c>
      <c r="C43" s="202" t="s">
        <v>32</v>
      </c>
      <c r="D43" s="203" t="s">
        <v>174</v>
      </c>
      <c r="E43" s="204" t="s">
        <v>323</v>
      </c>
      <c r="F43" s="318">
        <v>82</v>
      </c>
      <c r="G43" s="400">
        <v>0.156</v>
      </c>
      <c r="H43" s="400">
        <v>2.8000000000000001E-2</v>
      </c>
      <c r="I43" s="400">
        <v>6.3E-2</v>
      </c>
      <c r="J43" s="400">
        <f t="shared" si="0"/>
        <v>0.247</v>
      </c>
      <c r="K43" s="420">
        <v>7.0000000000000007E-2</v>
      </c>
      <c r="L43" s="303">
        <f t="shared" si="1"/>
        <v>1</v>
      </c>
      <c r="M43" s="88">
        <f t="shared" si="4"/>
        <v>7.7000000000000013E-2</v>
      </c>
      <c r="N43" s="92">
        <f>+H43</f>
        <v>2.8000000000000001E-2</v>
      </c>
      <c r="O43" s="70"/>
      <c r="P43" s="70"/>
      <c r="Q43" s="70"/>
      <c r="R43" s="43"/>
      <c r="S43" s="53">
        <f t="shared" si="2"/>
        <v>3.528571428571428</v>
      </c>
      <c r="T43" s="1"/>
    </row>
    <row r="44" spans="2:20" ht="15.75">
      <c r="B44" s="198">
        <f t="shared" si="3"/>
        <v>34</v>
      </c>
      <c r="C44" s="202" t="s">
        <v>245</v>
      </c>
      <c r="D44" s="203" t="s">
        <v>36</v>
      </c>
      <c r="E44" s="204" t="s">
        <v>314</v>
      </c>
      <c r="F44" s="318">
        <v>1896</v>
      </c>
      <c r="G44" s="400">
        <v>3.476</v>
      </c>
      <c r="H44" s="400">
        <v>1.298</v>
      </c>
      <c r="I44" s="400">
        <v>0</v>
      </c>
      <c r="J44" s="400">
        <f t="shared" si="0"/>
        <v>4.774</v>
      </c>
      <c r="K44" s="420">
        <v>0.65</v>
      </c>
      <c r="L44" s="303">
        <f t="shared" si="1"/>
        <v>1</v>
      </c>
      <c r="M44" s="88">
        <f t="shared" si="4"/>
        <v>0.71500000000000008</v>
      </c>
      <c r="N44" s="92">
        <f>+I44</f>
        <v>0</v>
      </c>
      <c r="O44" s="70"/>
      <c r="P44" s="70"/>
      <c r="Q44" s="70"/>
      <c r="R44" s="43"/>
      <c r="S44" s="53">
        <f t="shared" si="2"/>
        <v>7.3446153846153841</v>
      </c>
      <c r="T44" s="1"/>
    </row>
    <row r="45" spans="2:20" ht="15.75">
      <c r="B45" s="198">
        <f t="shared" si="3"/>
        <v>35</v>
      </c>
      <c r="C45" s="202" t="s">
        <v>31</v>
      </c>
      <c r="D45" s="203" t="s">
        <v>37</v>
      </c>
      <c r="E45" s="204" t="s">
        <v>324</v>
      </c>
      <c r="F45" s="318">
        <v>525</v>
      </c>
      <c r="G45" s="400">
        <v>0</v>
      </c>
      <c r="H45" s="400"/>
      <c r="I45" s="400">
        <v>1.0149999999999999</v>
      </c>
      <c r="J45" s="400">
        <f t="shared" si="0"/>
        <v>1.0149999999999999</v>
      </c>
      <c r="K45" s="420">
        <v>0.47499999999999998</v>
      </c>
      <c r="L45" s="303">
        <f>IF(K45=0,0,(IF(J45/K45&gt;1,1,J45/K45)))</f>
        <v>1</v>
      </c>
      <c r="M45" s="88">
        <f t="shared" si="4"/>
        <v>0.52249999999999996</v>
      </c>
      <c r="N45" s="92">
        <f>+H45</f>
        <v>0</v>
      </c>
      <c r="O45" s="70"/>
      <c r="P45" s="70"/>
      <c r="Q45" s="70"/>
      <c r="R45" s="43"/>
      <c r="S45" s="53">
        <f t="shared" si="2"/>
        <v>2.1368421052631579</v>
      </c>
      <c r="T45" s="1"/>
    </row>
    <row r="46" spans="2:20" ht="15.75">
      <c r="B46" s="198">
        <f t="shared" si="3"/>
        <v>36</v>
      </c>
      <c r="C46" s="202" t="s">
        <v>33</v>
      </c>
      <c r="D46" s="203" t="s">
        <v>34</v>
      </c>
      <c r="E46" s="204" t="s">
        <v>325</v>
      </c>
      <c r="F46" s="318">
        <v>1811</v>
      </c>
      <c r="G46" s="400">
        <v>0</v>
      </c>
      <c r="H46" s="400">
        <v>0</v>
      </c>
      <c r="I46" s="400">
        <v>0.875</v>
      </c>
      <c r="J46" s="400">
        <f t="shared" si="0"/>
        <v>0.875</v>
      </c>
      <c r="K46" s="420">
        <v>1</v>
      </c>
      <c r="L46" s="303">
        <f t="shared" si="1"/>
        <v>0.875</v>
      </c>
      <c r="M46" s="88">
        <f t="shared" si="4"/>
        <v>1.1000000000000001</v>
      </c>
      <c r="N46" s="95"/>
      <c r="O46" s="71"/>
      <c r="P46" s="70"/>
      <c r="Q46" s="70"/>
      <c r="R46" s="43"/>
      <c r="S46" s="53">
        <f t="shared" si="2"/>
        <v>0.875</v>
      </c>
      <c r="T46" s="1"/>
    </row>
    <row r="47" spans="2:20" ht="15.75">
      <c r="B47" s="198">
        <f t="shared" si="3"/>
        <v>37</v>
      </c>
      <c r="C47" s="202" t="s">
        <v>31</v>
      </c>
      <c r="D47" s="203" t="s">
        <v>125</v>
      </c>
      <c r="E47" s="204" t="s">
        <v>326</v>
      </c>
      <c r="F47" s="318">
        <v>379</v>
      </c>
      <c r="G47" s="400">
        <v>0.56999999999999995</v>
      </c>
      <c r="H47" s="400">
        <v>0.26800000000000002</v>
      </c>
      <c r="I47" s="401">
        <v>0</v>
      </c>
      <c r="J47" s="400">
        <f t="shared" si="0"/>
        <v>0.83799999999999997</v>
      </c>
      <c r="K47" s="420">
        <v>0.26600000000000001</v>
      </c>
      <c r="L47" s="303">
        <f t="shared" si="1"/>
        <v>1</v>
      </c>
      <c r="M47" s="88">
        <f t="shared" si="4"/>
        <v>0.29260000000000003</v>
      </c>
      <c r="N47" s="92">
        <f>+H47</f>
        <v>0.26800000000000002</v>
      </c>
      <c r="O47" s="70"/>
      <c r="P47" s="70"/>
      <c r="Q47" s="70"/>
      <c r="R47" s="43"/>
      <c r="S47" s="53">
        <f t="shared" si="2"/>
        <v>3.1503759398496238</v>
      </c>
      <c r="T47" s="1"/>
    </row>
    <row r="48" spans="2:20" ht="15.75">
      <c r="B48" s="198">
        <f t="shared" si="3"/>
        <v>38</v>
      </c>
      <c r="C48" s="202" t="s">
        <v>31</v>
      </c>
      <c r="D48" s="206" t="s">
        <v>126</v>
      </c>
      <c r="E48" s="204" t="s">
        <v>326</v>
      </c>
      <c r="F48" s="318">
        <v>215</v>
      </c>
      <c r="G48" s="400">
        <v>0.99199999999999999</v>
      </c>
      <c r="H48" s="400">
        <v>0.16600000000000001</v>
      </c>
      <c r="I48" s="400">
        <v>0.17899999999999999</v>
      </c>
      <c r="J48" s="400">
        <f t="shared" si="0"/>
        <v>1.337</v>
      </c>
      <c r="K48" s="420">
        <v>0.154</v>
      </c>
      <c r="L48" s="303">
        <f t="shared" si="1"/>
        <v>1</v>
      </c>
      <c r="M48" s="88">
        <f t="shared" si="4"/>
        <v>0.1694</v>
      </c>
      <c r="N48" s="92">
        <f>+I48</f>
        <v>0.17899999999999999</v>
      </c>
      <c r="O48" s="70"/>
      <c r="P48" s="70"/>
      <c r="Q48" s="70"/>
      <c r="R48" s="43"/>
      <c r="S48" s="53"/>
      <c r="T48" s="1"/>
    </row>
    <row r="49" spans="2:20" ht="15.75">
      <c r="B49" s="198">
        <f t="shared" si="3"/>
        <v>39</v>
      </c>
      <c r="C49" s="202" t="s">
        <v>31</v>
      </c>
      <c r="D49" s="203" t="s">
        <v>127</v>
      </c>
      <c r="E49" s="204" t="s">
        <v>326</v>
      </c>
      <c r="F49" s="318">
        <v>814</v>
      </c>
      <c r="G49" s="400">
        <v>0</v>
      </c>
      <c r="H49" s="400">
        <v>0</v>
      </c>
      <c r="I49" s="400">
        <v>0.84</v>
      </c>
      <c r="J49" s="400">
        <f t="shared" si="0"/>
        <v>0.84</v>
      </c>
      <c r="K49" s="420">
        <v>0.27500000000000002</v>
      </c>
      <c r="L49" s="303">
        <f t="shared" si="1"/>
        <v>1</v>
      </c>
      <c r="M49" s="88"/>
      <c r="N49" s="92"/>
      <c r="O49" s="70"/>
      <c r="P49" s="70"/>
      <c r="Q49" s="70"/>
      <c r="R49" s="43"/>
      <c r="S49" s="53">
        <f t="shared" si="2"/>
        <v>3.0545454545454542</v>
      </c>
      <c r="T49" s="1"/>
    </row>
    <row r="50" spans="2:20" ht="15.75">
      <c r="B50" s="198">
        <f t="shared" si="3"/>
        <v>40</v>
      </c>
      <c r="C50" s="202" t="s">
        <v>31</v>
      </c>
      <c r="D50" s="203" t="s">
        <v>128</v>
      </c>
      <c r="E50" s="204" t="s">
        <v>325</v>
      </c>
      <c r="F50" s="318">
        <v>277</v>
      </c>
      <c r="G50" s="400">
        <v>0</v>
      </c>
      <c r="H50" s="400">
        <v>0.32500000000000001</v>
      </c>
      <c r="I50" s="400">
        <v>0</v>
      </c>
      <c r="J50" s="400">
        <f t="shared" si="0"/>
        <v>0.32500000000000001</v>
      </c>
      <c r="K50" s="420">
        <v>0.17499999999999999</v>
      </c>
      <c r="L50" s="303">
        <f t="shared" si="1"/>
        <v>1</v>
      </c>
      <c r="M50" s="88"/>
      <c r="N50" s="92"/>
      <c r="O50" s="70"/>
      <c r="P50" s="70"/>
      <c r="Q50" s="70"/>
      <c r="R50" s="43"/>
      <c r="S50" s="53"/>
      <c r="T50" s="1"/>
    </row>
    <row r="51" spans="2:20" ht="15.75">
      <c r="B51" s="198">
        <f t="shared" si="3"/>
        <v>41</v>
      </c>
      <c r="C51" s="202" t="s">
        <v>31</v>
      </c>
      <c r="D51" s="203" t="s">
        <v>129</v>
      </c>
      <c r="E51" s="204" t="s">
        <v>327</v>
      </c>
      <c r="F51" s="318">
        <v>61</v>
      </c>
      <c r="G51" s="400">
        <v>0</v>
      </c>
      <c r="H51" s="400">
        <v>0</v>
      </c>
      <c r="I51" s="400">
        <v>4.4999999999999998E-2</v>
      </c>
      <c r="J51" s="400">
        <f t="shared" si="0"/>
        <v>4.4999999999999998E-2</v>
      </c>
      <c r="K51" s="420">
        <v>0.05</v>
      </c>
      <c r="L51" s="303">
        <f t="shared" si="1"/>
        <v>0.89999999999999991</v>
      </c>
      <c r="M51" s="88">
        <f>+K51*0.1+K51</f>
        <v>5.5000000000000007E-2</v>
      </c>
      <c r="N51" s="94">
        <f>+I51+H51</f>
        <v>4.4999999999999998E-2</v>
      </c>
      <c r="O51" s="84"/>
      <c r="P51" s="70"/>
      <c r="Q51" s="70"/>
      <c r="R51" s="43"/>
      <c r="S51" s="53"/>
      <c r="T51" s="1"/>
    </row>
    <row r="52" spans="2:20" ht="15.75">
      <c r="B52" s="198">
        <f t="shared" si="3"/>
        <v>42</v>
      </c>
      <c r="C52" s="202" t="s">
        <v>31</v>
      </c>
      <c r="D52" s="203" t="s">
        <v>146</v>
      </c>
      <c r="E52" s="204" t="s">
        <v>305</v>
      </c>
      <c r="F52" s="318">
        <v>984</v>
      </c>
      <c r="G52" s="400">
        <v>0</v>
      </c>
      <c r="H52" s="400">
        <v>0.32500000000000001</v>
      </c>
      <c r="I52" s="400">
        <v>0</v>
      </c>
      <c r="J52" s="400">
        <f t="shared" si="0"/>
        <v>0.32500000000000001</v>
      </c>
      <c r="K52" s="420">
        <v>0.45</v>
      </c>
      <c r="L52" s="303">
        <f>IF(K52=0,0,(IF(J52/K52&gt;1,1,J52/K52)))</f>
        <v>0.72222222222222221</v>
      </c>
      <c r="M52" s="88"/>
      <c r="N52" s="92"/>
      <c r="O52" s="70"/>
      <c r="P52" s="70"/>
      <c r="Q52" s="70"/>
      <c r="R52" s="43"/>
      <c r="S52" s="53">
        <f t="shared" si="2"/>
        <v>0.72222222222222221</v>
      </c>
      <c r="T52" s="1"/>
    </row>
    <row r="53" spans="2:20" ht="15.75">
      <c r="B53" s="198">
        <f t="shared" si="3"/>
        <v>43</v>
      </c>
      <c r="C53" s="202" t="s">
        <v>31</v>
      </c>
      <c r="D53" s="203" t="s">
        <v>147</v>
      </c>
      <c r="E53" s="204" t="s">
        <v>305</v>
      </c>
      <c r="F53" s="318">
        <v>647</v>
      </c>
      <c r="G53" s="400">
        <v>1.248</v>
      </c>
      <c r="H53" s="400">
        <v>0.10199999999999999</v>
      </c>
      <c r="I53" s="400">
        <v>0.76400000000000001</v>
      </c>
      <c r="J53" s="400">
        <f t="shared" si="0"/>
        <v>2.1139999999999999</v>
      </c>
      <c r="K53" s="420">
        <v>0.5</v>
      </c>
      <c r="L53" s="303">
        <f t="shared" si="1"/>
        <v>1</v>
      </c>
      <c r="M53" s="88">
        <f>+K53*0.1+K53</f>
        <v>0.55000000000000004</v>
      </c>
      <c r="N53" s="92">
        <f>+H53</f>
        <v>0.10199999999999999</v>
      </c>
      <c r="O53" s="70"/>
      <c r="P53" s="70"/>
      <c r="Q53" s="70"/>
      <c r="R53" s="43"/>
      <c r="S53" s="53"/>
      <c r="T53" s="1"/>
    </row>
    <row r="54" spans="2:20" ht="15.75">
      <c r="B54" s="198">
        <f t="shared" si="3"/>
        <v>44</v>
      </c>
      <c r="C54" s="202" t="s">
        <v>31</v>
      </c>
      <c r="D54" s="203" t="s">
        <v>168</v>
      </c>
      <c r="E54" s="204" t="s">
        <v>265</v>
      </c>
      <c r="F54" s="318">
        <v>287</v>
      </c>
      <c r="G54" s="400">
        <v>0</v>
      </c>
      <c r="H54" s="400">
        <v>0</v>
      </c>
      <c r="I54" s="400">
        <v>0.09</v>
      </c>
      <c r="J54" s="400">
        <f t="shared" si="0"/>
        <v>0.09</v>
      </c>
      <c r="K54" s="420">
        <v>0.1</v>
      </c>
      <c r="L54" s="303">
        <f t="shared" si="1"/>
        <v>0.89999999999999991</v>
      </c>
      <c r="M54" s="88"/>
      <c r="N54" s="92"/>
      <c r="O54" s="70"/>
      <c r="P54" s="70"/>
      <c r="Q54" s="70"/>
      <c r="R54" s="43"/>
      <c r="S54" s="53"/>
      <c r="T54" s="1"/>
    </row>
    <row r="55" spans="2:20" s="148" customFormat="1" ht="23.1" customHeight="1" thickBot="1">
      <c r="B55" s="359"/>
      <c r="C55" s="360"/>
      <c r="D55" s="392"/>
      <c r="E55" s="392"/>
      <c r="F55" s="361">
        <f>SUM(F11:F54)</f>
        <v>47129</v>
      </c>
      <c r="G55" s="395">
        <f>SUM(G11:G54)</f>
        <v>219.43199999999999</v>
      </c>
      <c r="H55" s="395">
        <f>SUM(H11:H54)</f>
        <v>22.023000000000003</v>
      </c>
      <c r="I55" s="395">
        <f>SUM(I11:I54)</f>
        <v>13.546000000000001</v>
      </c>
      <c r="J55" s="396">
        <f t="shared" si="0"/>
        <v>255.00099999999998</v>
      </c>
      <c r="K55" s="395">
        <f>SUM(K11:K54)</f>
        <v>25.308999999999997</v>
      </c>
      <c r="L55" s="336">
        <f t="shared" si="1"/>
        <v>1</v>
      </c>
      <c r="M55" s="362">
        <f>SUM(L11:L54)/44</f>
        <v>0.98058372183372178</v>
      </c>
      <c r="N55" s="363"/>
      <c r="O55" s="364"/>
      <c r="P55" s="364"/>
      <c r="Q55" s="364"/>
      <c r="R55" s="365"/>
      <c r="S55" s="366">
        <f t="shared" si="2"/>
        <v>10.075506736733969</v>
      </c>
      <c r="T55" s="367"/>
    </row>
    <row r="56" spans="2:20" ht="16.5" thickBot="1">
      <c r="B56" s="179"/>
      <c r="C56" s="179"/>
      <c r="D56" s="179"/>
      <c r="E56" s="179"/>
      <c r="F56" s="313"/>
      <c r="G56" s="179"/>
      <c r="H56" s="179"/>
      <c r="I56" s="179"/>
      <c r="J56" s="179"/>
      <c r="K56" s="179"/>
      <c r="L56" s="179"/>
      <c r="M56" s="96">
        <f>SUM(M11:M53)</f>
        <v>8.4865000000000013</v>
      </c>
      <c r="N56" s="96">
        <f>SUM(N11:N53)</f>
        <v>3.4299999999999997</v>
      </c>
      <c r="O56" s="100"/>
      <c r="P56" s="1"/>
      <c r="Q56" s="1"/>
      <c r="R56" s="1"/>
      <c r="S56" s="1"/>
      <c r="T56" s="1"/>
    </row>
    <row r="57" spans="2:20" ht="16.5" thickBot="1">
      <c r="B57" s="179"/>
      <c r="C57" s="208" t="s">
        <v>177</v>
      </c>
      <c r="D57" s="355"/>
      <c r="E57" s="319" t="s">
        <v>372</v>
      </c>
      <c r="F57" s="209"/>
      <c r="H57" s="387" t="s">
        <v>380</v>
      </c>
      <c r="I57" s="319" t="s">
        <v>376</v>
      </c>
    </row>
    <row r="58" spans="2:20" ht="6.95" customHeight="1" thickBot="1">
      <c r="B58" s="179"/>
      <c r="C58" s="179"/>
      <c r="D58" s="210"/>
      <c r="E58" s="320"/>
      <c r="F58" s="210"/>
      <c r="I58" s="319"/>
    </row>
    <row r="59" spans="2:20" ht="16.5" thickBot="1">
      <c r="B59" s="179"/>
      <c r="C59" s="179"/>
      <c r="D59" s="356"/>
      <c r="E59" s="319" t="s">
        <v>373</v>
      </c>
      <c r="F59" s="210"/>
      <c r="H59" s="387" t="s">
        <v>380</v>
      </c>
      <c r="I59" s="319" t="s">
        <v>377</v>
      </c>
    </row>
    <row r="60" spans="2:20" ht="6.95" customHeight="1" thickBot="1">
      <c r="B60" s="179"/>
      <c r="C60" s="179"/>
      <c r="D60" s="210"/>
      <c r="E60" s="320"/>
      <c r="F60" s="210"/>
      <c r="I60" s="319"/>
    </row>
    <row r="61" spans="2:20" ht="16.5" thickBot="1">
      <c r="B61" s="179"/>
      <c r="C61" s="179"/>
      <c r="D61" s="357"/>
      <c r="E61" s="319" t="s">
        <v>374</v>
      </c>
      <c r="F61" s="210"/>
      <c r="H61" s="387" t="s">
        <v>380</v>
      </c>
      <c r="I61" s="319" t="s">
        <v>378</v>
      </c>
    </row>
    <row r="62" spans="2:20" ht="6.95" customHeight="1" thickBot="1">
      <c r="B62" s="179"/>
      <c r="C62" s="179"/>
      <c r="D62" s="210"/>
      <c r="E62" s="320"/>
      <c r="F62" s="210"/>
      <c r="I62" s="319"/>
    </row>
    <row r="63" spans="2:20" ht="16.5" thickBot="1">
      <c r="B63" s="179"/>
      <c r="C63" s="179"/>
      <c r="D63" s="358"/>
      <c r="E63" s="319" t="s">
        <v>375</v>
      </c>
      <c r="F63" s="210"/>
      <c r="H63" s="387" t="s">
        <v>380</v>
      </c>
      <c r="I63" s="319" t="s">
        <v>379</v>
      </c>
    </row>
    <row r="64" spans="2:20" ht="15.75">
      <c r="B64" s="179"/>
      <c r="C64" s="179"/>
      <c r="D64" s="179"/>
      <c r="E64" s="179"/>
      <c r="F64" s="313"/>
      <c r="G64" s="179"/>
      <c r="H64" s="179"/>
      <c r="I64" s="179"/>
      <c r="J64" s="179"/>
      <c r="K64" s="179"/>
      <c r="L64" s="179"/>
    </row>
  </sheetData>
  <mergeCells count="12">
    <mergeCell ref="C10:D10"/>
    <mergeCell ref="B3:L3"/>
    <mergeCell ref="C6:C8"/>
    <mergeCell ref="L7:L8"/>
    <mergeCell ref="P18:Q18"/>
    <mergeCell ref="P17:Q17"/>
    <mergeCell ref="M6:M8"/>
    <mergeCell ref="B2:L2"/>
    <mergeCell ref="B4:L4"/>
    <mergeCell ref="B6:B8"/>
    <mergeCell ref="D6:D8"/>
    <mergeCell ref="H6:I6"/>
  </mergeCells>
  <phoneticPr fontId="10" type="noConversion"/>
  <conditionalFormatting sqref="L11:L54">
    <cfRule type="cellIs" dxfId="35" priority="1" operator="lessThan">
      <formula>0.3</formula>
    </cfRule>
    <cfRule type="cellIs" dxfId="34" priority="2" operator="between">
      <formula>0.3</formula>
      <formula>0.5</formula>
    </cfRule>
    <cfRule type="cellIs" dxfId="33" priority="3" operator="between">
      <formula>0.5</formula>
      <formula>0.7</formula>
    </cfRule>
    <cfRule type="cellIs" dxfId="32" priority="4" operator="greaterThan">
      <formula>0.7</formula>
    </cfRule>
  </conditionalFormatting>
  <printOptions horizontalCentered="1" verticalCentered="1"/>
  <pageMargins left="0" right="0" top="0" bottom="0.15" header="0.31496062992126" footer="0.31496062992126"/>
  <pageSetup paperSize="9" scale="70" pageOrder="overThenDown" orientation="portrait" horizontalDpi="4294967293" r:id="rId1"/>
  <headerFooter alignWithMargins="0"/>
  <rowBreaks count="1" manualBreakCount="1">
    <brk id="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B1:AP65"/>
  <sheetViews>
    <sheetView showGridLines="0" topLeftCell="B48" zoomScaleNormal="100" workbookViewId="0">
      <selection activeCell="B4" sqref="B1:L65536"/>
    </sheetView>
  </sheetViews>
  <sheetFormatPr defaultRowHeight="12.75"/>
  <cols>
    <col min="1" max="1" width="9.140625" style="269"/>
    <col min="2" max="2" width="5.42578125" style="269" customWidth="1"/>
    <col min="3" max="3" width="15.7109375" style="269" customWidth="1"/>
    <col min="4" max="4" width="4.5703125" style="269" hidden="1" customWidth="1"/>
    <col min="5" max="5" width="21.85546875" style="269" customWidth="1"/>
    <col min="6" max="6" width="14" style="269" customWidth="1"/>
    <col min="7" max="7" width="12.85546875" style="337" customWidth="1"/>
    <col min="8" max="8" width="12.85546875" style="269" customWidth="1"/>
    <col min="9" max="9" width="11" style="269" customWidth="1"/>
    <col min="10" max="10" width="11.140625" style="269" customWidth="1"/>
    <col min="11" max="11" width="12.5703125" style="269" customWidth="1"/>
    <col min="12" max="12" width="11.5703125" style="269" customWidth="1"/>
    <col min="13" max="13" width="12.7109375" style="269" customWidth="1"/>
    <col min="14" max="14" width="12.7109375" style="350" customWidth="1"/>
    <col min="15" max="16" width="12.7109375" style="350" hidden="1" customWidth="1"/>
    <col min="17" max="41" width="0" style="269" hidden="1" customWidth="1"/>
    <col min="42" max="16384" width="9.140625" style="269"/>
  </cols>
  <sheetData>
    <row r="1" spans="2:42" ht="24.95" customHeight="1">
      <c r="B1" s="179"/>
      <c r="C1" s="179"/>
      <c r="D1" s="179"/>
      <c r="E1" s="179"/>
      <c r="F1" s="179"/>
      <c r="G1" s="322"/>
      <c r="H1" s="217"/>
      <c r="I1" s="217"/>
      <c r="J1" s="217"/>
      <c r="K1" s="217"/>
      <c r="L1" s="217"/>
      <c r="M1" s="179"/>
      <c r="N1" s="258"/>
      <c r="O1" s="258"/>
      <c r="P1" s="258"/>
    </row>
    <row r="2" spans="2:42" ht="21" customHeight="1">
      <c r="B2" s="458" t="s">
        <v>239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257"/>
      <c r="O2" s="257"/>
      <c r="P2" s="257"/>
    </row>
    <row r="3" spans="2:42" ht="21" customHeight="1">
      <c r="B3" s="458" t="s">
        <v>390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257"/>
      <c r="O3" s="257"/>
      <c r="P3" s="257"/>
    </row>
    <row r="4" spans="2:42" ht="21" customHeight="1">
      <c r="B4" s="458" t="str">
        <f>'PC-JT-SL'!$B$3:$L$3</f>
        <v xml:space="preserve">MINGGU ke IV  ( Tgl. 16 Januari 2018 s/d  22  Januari  2018 )  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257"/>
      <c r="O4" s="257"/>
      <c r="P4" s="257"/>
    </row>
    <row r="5" spans="2:42" ht="21" customHeight="1" thickBot="1">
      <c r="B5" s="179" t="s">
        <v>72</v>
      </c>
      <c r="C5" s="179"/>
      <c r="D5" s="179"/>
      <c r="E5" s="179"/>
      <c r="F5" s="179"/>
      <c r="G5" s="313"/>
      <c r="H5" s="179"/>
      <c r="I5" s="179"/>
      <c r="J5" s="179"/>
      <c r="K5" s="179"/>
      <c r="L5" s="179"/>
      <c r="M5" s="179"/>
      <c r="N5" s="258"/>
      <c r="O5" s="258"/>
      <c r="P5" s="258"/>
    </row>
    <row r="6" spans="2:42" ht="21" customHeight="1">
      <c r="B6" s="459" t="s">
        <v>0</v>
      </c>
      <c r="C6" s="450" t="s">
        <v>263</v>
      </c>
      <c r="D6" s="467"/>
      <c r="E6" s="461" t="s">
        <v>4</v>
      </c>
      <c r="F6" s="338"/>
      <c r="G6" s="314" t="s">
        <v>51</v>
      </c>
      <c r="H6" s="338" t="s">
        <v>57</v>
      </c>
      <c r="I6" s="463" t="s">
        <v>54</v>
      </c>
      <c r="J6" s="463"/>
      <c r="K6" s="338" t="s">
        <v>57</v>
      </c>
      <c r="L6" s="182" t="s">
        <v>57</v>
      </c>
      <c r="M6" s="183" t="s">
        <v>60</v>
      </c>
      <c r="N6" s="259"/>
      <c r="O6" s="259"/>
      <c r="P6" s="259"/>
    </row>
    <row r="7" spans="2:42" ht="21" customHeight="1">
      <c r="B7" s="460"/>
      <c r="C7" s="451"/>
      <c r="D7" s="451"/>
      <c r="E7" s="462"/>
      <c r="F7" s="339" t="s">
        <v>58</v>
      </c>
      <c r="G7" s="315" t="s">
        <v>52</v>
      </c>
      <c r="H7" s="339" t="s">
        <v>62</v>
      </c>
      <c r="I7" s="185" t="s">
        <v>55</v>
      </c>
      <c r="J7" s="186" t="s">
        <v>56</v>
      </c>
      <c r="K7" s="339" t="s">
        <v>58</v>
      </c>
      <c r="L7" s="187" t="s">
        <v>262</v>
      </c>
      <c r="M7" s="452" t="s">
        <v>61</v>
      </c>
      <c r="N7" s="260"/>
      <c r="O7" s="260"/>
      <c r="P7" s="260"/>
    </row>
    <row r="8" spans="2:42" ht="21" customHeight="1">
      <c r="B8" s="460"/>
      <c r="C8" s="451"/>
      <c r="D8" s="451"/>
      <c r="E8" s="462"/>
      <c r="F8" s="340"/>
      <c r="G8" s="316" t="s">
        <v>53</v>
      </c>
      <c r="H8" s="340" t="s">
        <v>368</v>
      </c>
      <c r="I8" s="190" t="s">
        <v>367</v>
      </c>
      <c r="J8" s="191" t="s">
        <v>367</v>
      </c>
      <c r="K8" s="340" t="s">
        <v>368</v>
      </c>
      <c r="L8" s="192" t="s">
        <v>367</v>
      </c>
      <c r="M8" s="453"/>
      <c r="N8" s="261"/>
      <c r="O8" s="261"/>
      <c r="P8" s="261"/>
    </row>
    <row r="9" spans="2:42" ht="21" customHeight="1" thickBot="1">
      <c r="B9" s="242">
        <v>1</v>
      </c>
      <c r="C9" s="243">
        <v>2</v>
      </c>
      <c r="D9" s="243"/>
      <c r="E9" s="243">
        <v>3</v>
      </c>
      <c r="F9" s="243">
        <v>4</v>
      </c>
      <c r="G9" s="323">
        <v>5</v>
      </c>
      <c r="H9" s="243">
        <v>5</v>
      </c>
      <c r="I9" s="243">
        <v>6</v>
      </c>
      <c r="J9" s="243">
        <v>7</v>
      </c>
      <c r="K9" s="243" t="s">
        <v>64</v>
      </c>
      <c r="L9" s="243">
        <v>9</v>
      </c>
      <c r="M9" s="244">
        <v>10</v>
      </c>
      <c r="N9" s="259"/>
      <c r="O9" s="259"/>
      <c r="P9" s="259"/>
    </row>
    <row r="10" spans="2:42" ht="27" customHeight="1" thickBot="1">
      <c r="B10" s="222" t="s">
        <v>81</v>
      </c>
      <c r="C10" s="469" t="s">
        <v>82</v>
      </c>
      <c r="D10" s="469"/>
      <c r="E10" s="469"/>
      <c r="F10" s="292"/>
      <c r="G10" s="324"/>
      <c r="H10" s="470"/>
      <c r="I10" s="469"/>
      <c r="J10" s="469"/>
      <c r="K10" s="469"/>
      <c r="L10" s="224"/>
      <c r="M10" s="238"/>
      <c r="N10" s="345"/>
      <c r="O10" s="345"/>
      <c r="P10" s="345"/>
    </row>
    <row r="11" spans="2:42" ht="21" customHeight="1">
      <c r="B11" s="225">
        <v>1</v>
      </c>
      <c r="C11" s="245" t="s">
        <v>16</v>
      </c>
      <c r="D11" s="226"/>
      <c r="E11" s="245" t="s">
        <v>17</v>
      </c>
      <c r="F11" s="246" t="s">
        <v>328</v>
      </c>
      <c r="G11" s="325">
        <v>1448</v>
      </c>
      <c r="H11" s="408">
        <v>8.8529999999999998</v>
      </c>
      <c r="I11" s="408">
        <v>2.27</v>
      </c>
      <c r="J11" s="408">
        <v>0</v>
      </c>
      <c r="K11" s="410">
        <f>H11+I11+J11</f>
        <v>11.122999999999999</v>
      </c>
      <c r="L11" s="426">
        <v>2.27</v>
      </c>
      <c r="M11" s="247">
        <f>IF(L11=0,0,(IF(K11/L11&gt;1,1,K11/L11)))</f>
        <v>1</v>
      </c>
      <c r="N11" s="368"/>
      <c r="O11" s="344"/>
      <c r="P11" s="344"/>
      <c r="AP11" s="368" t="s">
        <v>384</v>
      </c>
    </row>
    <row r="12" spans="2:42" ht="21" customHeight="1">
      <c r="B12" s="198">
        <f>+B11+1</f>
        <v>2</v>
      </c>
      <c r="C12" s="203" t="s">
        <v>40</v>
      </c>
      <c r="D12" s="291"/>
      <c r="E12" s="203" t="s">
        <v>63</v>
      </c>
      <c r="F12" s="219" t="s">
        <v>329</v>
      </c>
      <c r="G12" s="318">
        <v>1227</v>
      </c>
      <c r="H12" s="411">
        <v>3.1850000000000001</v>
      </c>
      <c r="I12" s="410">
        <v>0.55100000000000005</v>
      </c>
      <c r="J12" s="410">
        <v>0.32900000000000001</v>
      </c>
      <c r="K12" s="410">
        <f t="shared" ref="K12:K48" si="0">H12+I12+J12</f>
        <v>4.0650000000000004</v>
      </c>
      <c r="L12" s="427">
        <v>0.88</v>
      </c>
      <c r="M12" s="237">
        <f>IF(L12=0,0,(IF(K12/L12&gt;1,1,K12/L12)))</f>
        <v>1</v>
      </c>
      <c r="N12" s="344"/>
      <c r="O12" s="344"/>
      <c r="P12" s="344"/>
    </row>
    <row r="13" spans="2:42" ht="21" customHeight="1">
      <c r="B13" s="198">
        <f>+B12+1</f>
        <v>3</v>
      </c>
      <c r="C13" s="203" t="s">
        <v>40</v>
      </c>
      <c r="D13" s="291"/>
      <c r="E13" s="203" t="s">
        <v>163</v>
      </c>
      <c r="F13" s="218" t="s">
        <v>330</v>
      </c>
      <c r="G13" s="318">
        <v>4341</v>
      </c>
      <c r="H13" s="410">
        <v>44.493000000000002</v>
      </c>
      <c r="I13" s="412">
        <v>3.13</v>
      </c>
      <c r="J13" s="412">
        <v>0</v>
      </c>
      <c r="K13" s="410">
        <f t="shared" si="0"/>
        <v>47.623000000000005</v>
      </c>
      <c r="L13" s="428">
        <v>3.13</v>
      </c>
      <c r="M13" s="237">
        <f t="shared" ref="M13:M28" si="1">IF(L13=0,0,(IF(K13/L13&gt;1,1,K13/L13)))</f>
        <v>1</v>
      </c>
      <c r="N13" s="344"/>
      <c r="O13" s="344"/>
      <c r="P13" s="344"/>
    </row>
    <row r="14" spans="2:42" ht="21" customHeight="1">
      <c r="B14" s="198">
        <f>+B13+1</f>
        <v>4</v>
      </c>
      <c r="C14" s="203" t="s">
        <v>40</v>
      </c>
      <c r="D14" s="291"/>
      <c r="E14" s="203" t="s">
        <v>164</v>
      </c>
      <c r="F14" s="218" t="s">
        <v>330</v>
      </c>
      <c r="G14" s="318">
        <v>5126</v>
      </c>
      <c r="H14" s="410">
        <v>66.025999999999996</v>
      </c>
      <c r="I14" s="412">
        <v>5.6790000000000003</v>
      </c>
      <c r="J14" s="412">
        <v>0</v>
      </c>
      <c r="K14" s="410">
        <f t="shared" si="0"/>
        <v>71.704999999999998</v>
      </c>
      <c r="L14" s="428">
        <v>5.6790000000000003</v>
      </c>
      <c r="M14" s="237">
        <f t="shared" si="1"/>
        <v>1</v>
      </c>
      <c r="N14" s="344"/>
      <c r="O14" s="344"/>
      <c r="P14" s="344"/>
    </row>
    <row r="15" spans="2:42" ht="21" customHeight="1">
      <c r="B15" s="198">
        <f>+B14+1</f>
        <v>5</v>
      </c>
      <c r="C15" s="203" t="s">
        <v>41</v>
      </c>
      <c r="D15" s="291"/>
      <c r="E15" s="203" t="s">
        <v>42</v>
      </c>
      <c r="F15" s="218" t="s">
        <v>331</v>
      </c>
      <c r="G15" s="318">
        <v>436</v>
      </c>
      <c r="H15" s="410">
        <v>2.4630000000000001</v>
      </c>
      <c r="I15" s="412">
        <v>8.5000000000000006E-2</v>
      </c>
      <c r="J15" s="412">
        <v>0.17</v>
      </c>
      <c r="K15" s="410">
        <f t="shared" si="0"/>
        <v>2.718</v>
      </c>
      <c r="L15" s="428">
        <v>0.255</v>
      </c>
      <c r="M15" s="237">
        <f t="shared" si="1"/>
        <v>1</v>
      </c>
      <c r="N15" s="344"/>
      <c r="O15" s="344"/>
      <c r="P15" s="344"/>
    </row>
    <row r="16" spans="2:42" ht="21" customHeight="1">
      <c r="B16" s="198">
        <f>+B15+1</f>
        <v>6</v>
      </c>
      <c r="C16" s="203" t="s">
        <v>41</v>
      </c>
      <c r="D16" s="291"/>
      <c r="E16" s="203" t="s">
        <v>104</v>
      </c>
      <c r="F16" s="218" t="s">
        <v>332</v>
      </c>
      <c r="G16" s="318">
        <v>67</v>
      </c>
      <c r="H16" s="410">
        <v>0.70499999999999996</v>
      </c>
      <c r="I16" s="412">
        <v>0</v>
      </c>
      <c r="J16" s="412">
        <v>0.03</v>
      </c>
      <c r="K16" s="410">
        <f t="shared" si="0"/>
        <v>0.73499999999999999</v>
      </c>
      <c r="L16" s="428">
        <v>0.03</v>
      </c>
      <c r="M16" s="237">
        <f t="shared" si="1"/>
        <v>1</v>
      </c>
      <c r="N16" s="344"/>
      <c r="O16" s="344"/>
      <c r="P16" s="344"/>
    </row>
    <row r="17" spans="2:42" ht="21" customHeight="1">
      <c r="B17" s="198">
        <f t="shared" ref="B17:B28" si="2">+B16+1</f>
        <v>7</v>
      </c>
      <c r="C17" s="203" t="s">
        <v>41</v>
      </c>
      <c r="D17" s="291"/>
      <c r="E17" s="203" t="s">
        <v>105</v>
      </c>
      <c r="F17" s="218" t="s">
        <v>332</v>
      </c>
      <c r="G17" s="318">
        <v>57</v>
      </c>
      <c r="H17" s="410">
        <v>0.67100000000000004</v>
      </c>
      <c r="I17" s="412">
        <v>0</v>
      </c>
      <c r="J17" s="412">
        <v>0.03</v>
      </c>
      <c r="K17" s="410">
        <f t="shared" si="0"/>
        <v>0.70100000000000007</v>
      </c>
      <c r="L17" s="428">
        <v>0.03</v>
      </c>
      <c r="M17" s="237">
        <v>3</v>
      </c>
      <c r="N17" s="344"/>
      <c r="O17" s="344"/>
      <c r="P17" s="344"/>
    </row>
    <row r="18" spans="2:42" ht="21" customHeight="1">
      <c r="B18" s="198">
        <f t="shared" si="2"/>
        <v>8</v>
      </c>
      <c r="C18" s="203" t="s">
        <v>41</v>
      </c>
      <c r="D18" s="291"/>
      <c r="E18" s="203" t="s">
        <v>106</v>
      </c>
      <c r="F18" s="218" t="s">
        <v>331</v>
      </c>
      <c r="G18" s="318">
        <v>48</v>
      </c>
      <c r="H18" s="410">
        <v>0.52300000000000002</v>
      </c>
      <c r="I18" s="412">
        <v>0.01</v>
      </c>
      <c r="J18" s="412">
        <v>2.5000000000000001E-2</v>
      </c>
      <c r="K18" s="410">
        <f t="shared" si="0"/>
        <v>0.55800000000000005</v>
      </c>
      <c r="L18" s="428">
        <v>3.5000000000000003E-2</v>
      </c>
      <c r="M18" s="237">
        <f t="shared" si="1"/>
        <v>1</v>
      </c>
      <c r="N18" s="344"/>
      <c r="O18" s="344"/>
      <c r="P18" s="344"/>
    </row>
    <row r="19" spans="2:42" ht="21" customHeight="1">
      <c r="B19" s="198">
        <f t="shared" si="2"/>
        <v>9</v>
      </c>
      <c r="C19" s="203" t="s">
        <v>41</v>
      </c>
      <c r="D19" s="291"/>
      <c r="E19" s="203" t="s">
        <v>107</v>
      </c>
      <c r="F19" s="218" t="s">
        <v>331</v>
      </c>
      <c r="G19" s="318">
        <v>264</v>
      </c>
      <c r="H19" s="410">
        <v>0.56399999999999995</v>
      </c>
      <c r="I19" s="412">
        <v>7.4999999999999997E-2</v>
      </c>
      <c r="J19" s="412">
        <v>8.5000000000000006E-2</v>
      </c>
      <c r="K19" s="410">
        <f t="shared" si="0"/>
        <v>0.72399999999999987</v>
      </c>
      <c r="L19" s="428">
        <v>0.16</v>
      </c>
      <c r="M19" s="237">
        <f t="shared" si="1"/>
        <v>1</v>
      </c>
      <c r="N19" s="344"/>
      <c r="O19" s="344"/>
      <c r="P19" s="344"/>
    </row>
    <row r="20" spans="2:42" ht="21" customHeight="1">
      <c r="B20" s="198">
        <f t="shared" si="2"/>
        <v>10</v>
      </c>
      <c r="C20" s="203" t="s">
        <v>41</v>
      </c>
      <c r="D20" s="291"/>
      <c r="E20" s="203" t="s">
        <v>43</v>
      </c>
      <c r="F20" s="218" t="s">
        <v>333</v>
      </c>
      <c r="G20" s="318">
        <v>1607</v>
      </c>
      <c r="H20" s="410">
        <v>0</v>
      </c>
      <c r="I20" s="412">
        <v>1.8140000000000001</v>
      </c>
      <c r="J20" s="412">
        <v>0</v>
      </c>
      <c r="K20" s="410">
        <f t="shared" si="0"/>
        <v>1.8140000000000001</v>
      </c>
      <c r="L20" s="428">
        <v>1.1100000000000001</v>
      </c>
      <c r="M20" s="237">
        <f t="shared" si="1"/>
        <v>1</v>
      </c>
      <c r="N20" s="344"/>
      <c r="O20" s="344"/>
      <c r="P20" s="344"/>
    </row>
    <row r="21" spans="2:42" ht="21" customHeight="1">
      <c r="B21" s="198">
        <f t="shared" si="2"/>
        <v>11</v>
      </c>
      <c r="C21" s="203" t="s">
        <v>41</v>
      </c>
      <c r="D21" s="291"/>
      <c r="E21" s="203" t="s">
        <v>240</v>
      </c>
      <c r="F21" s="218" t="s">
        <v>334</v>
      </c>
      <c r="G21" s="318">
        <v>3500</v>
      </c>
      <c r="H21" s="410">
        <v>0</v>
      </c>
      <c r="I21" s="412">
        <v>0</v>
      </c>
      <c r="J21" s="412">
        <v>3.6949999999999998</v>
      </c>
      <c r="K21" s="410">
        <f t="shared" si="0"/>
        <v>3.6949999999999998</v>
      </c>
      <c r="L21" s="428">
        <v>3.6949999999999998</v>
      </c>
      <c r="M21" s="237">
        <f t="shared" si="1"/>
        <v>1</v>
      </c>
      <c r="N21" s="344"/>
      <c r="O21" s="344"/>
      <c r="P21" s="344"/>
    </row>
    <row r="22" spans="2:42" ht="21" customHeight="1">
      <c r="B22" s="198">
        <f t="shared" si="2"/>
        <v>12</v>
      </c>
      <c r="C22" s="203" t="s">
        <v>41</v>
      </c>
      <c r="D22" s="291"/>
      <c r="E22" s="203" t="s">
        <v>241</v>
      </c>
      <c r="F22" s="218" t="s">
        <v>334</v>
      </c>
      <c r="G22" s="318">
        <v>8000</v>
      </c>
      <c r="H22" s="410">
        <v>0</v>
      </c>
      <c r="I22" s="412">
        <v>5.4859999999999998</v>
      </c>
      <c r="J22" s="412">
        <v>0</v>
      </c>
      <c r="K22" s="410">
        <f t="shared" si="0"/>
        <v>5.4859999999999998</v>
      </c>
      <c r="L22" s="428">
        <v>5.4859999999999998</v>
      </c>
      <c r="M22" s="237">
        <f t="shared" si="1"/>
        <v>1</v>
      </c>
      <c r="N22" s="344"/>
      <c r="O22" s="344"/>
      <c r="P22" s="344"/>
    </row>
    <row r="23" spans="2:42" ht="21" customHeight="1">
      <c r="B23" s="198">
        <f t="shared" si="2"/>
        <v>13</v>
      </c>
      <c r="C23" s="203" t="s">
        <v>41</v>
      </c>
      <c r="D23" s="291"/>
      <c r="E23" s="203" t="s">
        <v>242</v>
      </c>
      <c r="F23" s="218" t="s">
        <v>335</v>
      </c>
      <c r="G23" s="318">
        <v>8295</v>
      </c>
      <c r="H23" s="410">
        <v>9.02</v>
      </c>
      <c r="I23" s="412">
        <v>0</v>
      </c>
      <c r="J23" s="412">
        <v>0</v>
      </c>
      <c r="K23" s="410">
        <f t="shared" si="0"/>
        <v>9.02</v>
      </c>
      <c r="L23" s="428">
        <v>9.02</v>
      </c>
      <c r="M23" s="237">
        <f t="shared" si="1"/>
        <v>1</v>
      </c>
      <c r="N23" s="344"/>
      <c r="O23" s="344"/>
      <c r="P23" s="344"/>
    </row>
    <row r="24" spans="2:42" ht="21" customHeight="1">
      <c r="B24" s="198">
        <f t="shared" si="2"/>
        <v>14</v>
      </c>
      <c r="C24" s="203" t="s">
        <v>45</v>
      </c>
      <c r="D24" s="291"/>
      <c r="E24" s="203" t="s">
        <v>46</v>
      </c>
      <c r="F24" s="218" t="s">
        <v>336</v>
      </c>
      <c r="G24" s="318">
        <v>271</v>
      </c>
      <c r="H24" s="410">
        <v>9.8239999999999998</v>
      </c>
      <c r="I24" s="412">
        <v>0.38400000000000001</v>
      </c>
      <c r="J24" s="412">
        <v>0</v>
      </c>
      <c r="K24" s="410">
        <f t="shared" si="0"/>
        <v>10.208</v>
      </c>
      <c r="L24" s="428">
        <v>0.38400000000000001</v>
      </c>
      <c r="M24" s="237">
        <f t="shared" si="1"/>
        <v>1</v>
      </c>
      <c r="N24" s="344"/>
      <c r="O24" s="344"/>
      <c r="P24" s="344"/>
    </row>
    <row r="25" spans="2:42" ht="21" customHeight="1">
      <c r="B25" s="198">
        <f t="shared" si="2"/>
        <v>15</v>
      </c>
      <c r="C25" s="203" t="s">
        <v>47</v>
      </c>
      <c r="D25" s="291"/>
      <c r="E25" s="203" t="s">
        <v>48</v>
      </c>
      <c r="F25" s="218" t="s">
        <v>337</v>
      </c>
      <c r="G25" s="318">
        <v>528</v>
      </c>
      <c r="H25" s="410">
        <v>0.108</v>
      </c>
      <c r="I25" s="412">
        <v>0</v>
      </c>
      <c r="J25" s="412">
        <v>0.61099999999999999</v>
      </c>
      <c r="K25" s="410">
        <f t="shared" si="0"/>
        <v>0.71899999999999997</v>
      </c>
      <c r="L25" s="428">
        <v>0.61099999999999999</v>
      </c>
      <c r="M25" s="237">
        <f t="shared" si="1"/>
        <v>1</v>
      </c>
      <c r="N25" s="344"/>
      <c r="O25" s="344"/>
      <c r="P25" s="344"/>
    </row>
    <row r="26" spans="2:42" ht="21" customHeight="1">
      <c r="B26" s="198">
        <f t="shared" si="2"/>
        <v>16</v>
      </c>
      <c r="C26" s="203" t="s">
        <v>47</v>
      </c>
      <c r="D26" s="291"/>
      <c r="E26" s="203" t="s">
        <v>108</v>
      </c>
      <c r="F26" s="218" t="s">
        <v>338</v>
      </c>
      <c r="G26" s="318">
        <v>1093</v>
      </c>
      <c r="H26" s="410">
        <v>0.27</v>
      </c>
      <c r="I26" s="412">
        <v>0.91700000000000004</v>
      </c>
      <c r="J26" s="412">
        <v>0</v>
      </c>
      <c r="K26" s="410">
        <f t="shared" si="0"/>
        <v>1.1870000000000001</v>
      </c>
      <c r="L26" s="428">
        <v>0.91700000000000004</v>
      </c>
      <c r="M26" s="237">
        <f t="shared" si="1"/>
        <v>1</v>
      </c>
      <c r="N26" s="344"/>
      <c r="O26" s="344"/>
      <c r="P26" s="344"/>
    </row>
    <row r="27" spans="2:42" ht="21" customHeight="1">
      <c r="B27" s="198">
        <f t="shared" si="2"/>
        <v>17</v>
      </c>
      <c r="C27" s="203" t="s">
        <v>47</v>
      </c>
      <c r="D27" s="291"/>
      <c r="E27" s="203" t="s">
        <v>109</v>
      </c>
      <c r="F27" s="218" t="s">
        <v>339</v>
      </c>
      <c r="G27" s="318">
        <v>3329</v>
      </c>
      <c r="H27" s="410">
        <v>0.41</v>
      </c>
      <c r="I27" s="412">
        <v>0</v>
      </c>
      <c r="J27" s="412">
        <v>4.88</v>
      </c>
      <c r="K27" s="410">
        <f t="shared" si="0"/>
        <v>5.29</v>
      </c>
      <c r="L27" s="428">
        <v>4.88</v>
      </c>
      <c r="M27" s="237">
        <f t="shared" si="1"/>
        <v>1</v>
      </c>
      <c r="N27" s="344"/>
      <c r="O27" s="344"/>
      <c r="P27" s="344"/>
    </row>
    <row r="28" spans="2:42" ht="21" customHeight="1">
      <c r="B28" s="198">
        <f t="shared" si="2"/>
        <v>18</v>
      </c>
      <c r="C28" s="203" t="s">
        <v>47</v>
      </c>
      <c r="D28" s="291"/>
      <c r="E28" s="203" t="s">
        <v>110</v>
      </c>
      <c r="F28" s="218" t="s">
        <v>340</v>
      </c>
      <c r="G28" s="318">
        <v>508</v>
      </c>
      <c r="H28" s="410">
        <v>2.073</v>
      </c>
      <c r="I28" s="412">
        <v>0.61099999999999999</v>
      </c>
      <c r="J28" s="412">
        <v>0</v>
      </c>
      <c r="K28" s="410">
        <f>H28+I28</f>
        <v>2.6840000000000002</v>
      </c>
      <c r="L28" s="428">
        <v>0.61099999999999999</v>
      </c>
      <c r="M28" s="237">
        <f t="shared" si="1"/>
        <v>1</v>
      </c>
      <c r="N28" s="344"/>
      <c r="O28" s="344"/>
      <c r="P28" s="344"/>
    </row>
    <row r="29" spans="2:42" ht="21" customHeight="1" thickBot="1">
      <c r="B29" s="220"/>
      <c r="C29" s="472" t="s">
        <v>130</v>
      </c>
      <c r="D29" s="472"/>
      <c r="E29" s="472"/>
      <c r="F29" s="221"/>
      <c r="G29" s="326">
        <f t="shared" ref="G29:L29" si="3">SUM(G11:G28)</f>
        <v>40145</v>
      </c>
      <c r="H29" s="393">
        <f t="shared" si="3"/>
        <v>149.18800000000002</v>
      </c>
      <c r="I29" s="393">
        <f>SUM(I11:I28)</f>
        <v>21.012000000000004</v>
      </c>
      <c r="J29" s="393">
        <f t="shared" si="3"/>
        <v>9.8550000000000004</v>
      </c>
      <c r="K29" s="393">
        <f>SUM(H29+I29+J29)</f>
        <v>180.05500000000001</v>
      </c>
      <c r="L29" s="393">
        <f t="shared" si="3"/>
        <v>39.182999999999993</v>
      </c>
      <c r="M29" s="295">
        <f>IF(L29=0,0,(IF(K29/L29&gt;1,1,K29/L29)))</f>
        <v>1</v>
      </c>
      <c r="N29" s="346"/>
      <c r="O29" s="346"/>
      <c r="P29" s="346"/>
    </row>
    <row r="30" spans="2:42" ht="27" customHeight="1" thickBot="1">
      <c r="B30" s="222" t="s">
        <v>83</v>
      </c>
      <c r="C30" s="469" t="s">
        <v>84</v>
      </c>
      <c r="D30" s="469"/>
      <c r="E30" s="469"/>
      <c r="F30" s="223"/>
      <c r="G30" s="324"/>
      <c r="H30" s="297"/>
      <c r="I30" s="296"/>
      <c r="J30" s="296"/>
      <c r="K30" s="413">
        <f t="shared" si="0"/>
        <v>0</v>
      </c>
      <c r="L30" s="399"/>
      <c r="M30" s="298"/>
      <c r="N30" s="346"/>
      <c r="O30" s="346"/>
      <c r="P30" s="346"/>
    </row>
    <row r="31" spans="2:42" ht="21" customHeight="1">
      <c r="B31" s="225">
        <v>1</v>
      </c>
      <c r="C31" s="245" t="s">
        <v>44</v>
      </c>
      <c r="D31" s="226">
        <v>1</v>
      </c>
      <c r="E31" s="245" t="s">
        <v>223</v>
      </c>
      <c r="F31" s="246" t="s">
        <v>336</v>
      </c>
      <c r="G31" s="325">
        <v>5001</v>
      </c>
      <c r="H31" s="406">
        <v>262.38</v>
      </c>
      <c r="I31" s="390"/>
      <c r="J31" s="406">
        <v>9</v>
      </c>
      <c r="K31" s="408">
        <f t="shared" si="0"/>
        <v>271.38</v>
      </c>
      <c r="L31" s="424">
        <v>9</v>
      </c>
      <c r="M31" s="299">
        <f>IF(L31=0,0,(IF(K31/L31&gt;1,1,K31/L31)))</f>
        <v>1</v>
      </c>
      <c r="N31" s="389"/>
      <c r="O31" s="346"/>
      <c r="P31" s="346"/>
      <c r="AP31" s="269" t="s">
        <v>383</v>
      </c>
    </row>
    <row r="32" spans="2:42" ht="21" customHeight="1">
      <c r="B32" s="198">
        <v>2</v>
      </c>
      <c r="C32" s="203" t="s">
        <v>49</v>
      </c>
      <c r="D32" s="369">
        <f t="shared" ref="D32:D48" si="4">+D31+1</f>
        <v>2</v>
      </c>
      <c r="E32" s="203" t="s">
        <v>208</v>
      </c>
      <c r="F32" s="218" t="s">
        <v>341</v>
      </c>
      <c r="G32" s="318">
        <v>3200</v>
      </c>
      <c r="H32" s="300">
        <v>18.38</v>
      </c>
      <c r="I32" s="301">
        <v>3</v>
      </c>
      <c r="J32" s="301">
        <v>8.5000000000000006E-2</v>
      </c>
      <c r="K32" s="294">
        <f t="shared" si="0"/>
        <v>21.465</v>
      </c>
      <c r="L32" s="420">
        <v>4.67</v>
      </c>
      <c r="M32" s="303">
        <f>IF(L32=0,0,(IF(K32/L32&gt;1,1,K32/L32)))</f>
        <v>1</v>
      </c>
      <c r="N32" s="346"/>
      <c r="O32" s="346"/>
      <c r="P32" s="346"/>
    </row>
    <row r="33" spans="2:16" ht="21" customHeight="1">
      <c r="B33" s="198">
        <v>3</v>
      </c>
      <c r="C33" s="203" t="s">
        <v>44</v>
      </c>
      <c r="D33" s="369">
        <f t="shared" si="4"/>
        <v>3</v>
      </c>
      <c r="E33" s="203" t="s">
        <v>210</v>
      </c>
      <c r="F33" s="218" t="s">
        <v>336</v>
      </c>
      <c r="G33" s="318">
        <v>5863</v>
      </c>
      <c r="H33" s="300">
        <v>38.186999999999998</v>
      </c>
      <c r="I33" s="391">
        <v>0</v>
      </c>
      <c r="J33" s="302">
        <v>11.5</v>
      </c>
      <c r="K33" s="294">
        <f t="shared" si="0"/>
        <v>49.686999999999998</v>
      </c>
      <c r="L33" s="420">
        <v>11.5</v>
      </c>
      <c r="M33" s="303">
        <f>IF(L33=0,0,(IF(K33/L33&gt;1,1,K33/L33)))</f>
        <v>1</v>
      </c>
      <c r="N33" s="346"/>
      <c r="O33" s="346"/>
      <c r="P33" s="346"/>
    </row>
    <row r="34" spans="2:16" ht="21" customHeight="1">
      <c r="B34" s="198">
        <v>4</v>
      </c>
      <c r="C34" s="203" t="s">
        <v>49</v>
      </c>
      <c r="D34" s="369">
        <f t="shared" si="4"/>
        <v>4</v>
      </c>
      <c r="E34" s="203" t="s">
        <v>207</v>
      </c>
      <c r="F34" s="218" t="s">
        <v>336</v>
      </c>
      <c r="G34" s="318">
        <v>20793</v>
      </c>
      <c r="H34" s="300">
        <v>268.12</v>
      </c>
      <c r="I34" s="391">
        <v>0</v>
      </c>
      <c r="J34" s="302">
        <v>0</v>
      </c>
      <c r="K34" s="294">
        <f t="shared" si="0"/>
        <v>268.12</v>
      </c>
      <c r="L34" s="420">
        <v>17.36</v>
      </c>
      <c r="M34" s="303">
        <f>IF(L34=0,0,(IF(K34/L34&gt;1,1,K34/L34)))</f>
        <v>1</v>
      </c>
      <c r="N34" s="346"/>
      <c r="O34" s="346"/>
      <c r="P34" s="346"/>
    </row>
    <row r="35" spans="2:16" ht="21" customHeight="1">
      <c r="B35" s="198">
        <v>5</v>
      </c>
      <c r="C35" s="203" t="s">
        <v>50</v>
      </c>
      <c r="D35" s="369">
        <f t="shared" si="4"/>
        <v>5</v>
      </c>
      <c r="E35" s="203" t="s">
        <v>209</v>
      </c>
      <c r="F35" s="218" t="s">
        <v>342</v>
      </c>
      <c r="G35" s="318">
        <v>22417</v>
      </c>
      <c r="H35" s="300">
        <v>63.975999999999999</v>
      </c>
      <c r="I35" s="302">
        <v>1.4019999999999999</v>
      </c>
      <c r="J35" s="302">
        <v>0</v>
      </c>
      <c r="K35" s="294">
        <v>5.2270000000000003</v>
      </c>
      <c r="L35" s="420">
        <v>0.85799999999999998</v>
      </c>
      <c r="M35" s="303">
        <f t="shared" ref="M35:M42" si="5">IF(L35=0,0,(IF(K35/L35&gt;1,1,K35/L35)))</f>
        <v>1</v>
      </c>
      <c r="N35" s="346"/>
      <c r="O35" s="346"/>
      <c r="P35" s="346"/>
    </row>
    <row r="36" spans="2:16" ht="21" customHeight="1">
      <c r="B36" s="198">
        <v>6</v>
      </c>
      <c r="C36" s="203" t="s">
        <v>49</v>
      </c>
      <c r="D36" s="291">
        <f t="shared" si="4"/>
        <v>6</v>
      </c>
      <c r="E36" s="203" t="s">
        <v>238</v>
      </c>
      <c r="F36" s="218" t="s">
        <v>343</v>
      </c>
      <c r="G36" s="318">
        <v>1406</v>
      </c>
      <c r="H36" s="300">
        <v>1.208</v>
      </c>
      <c r="I36" s="391">
        <v>0</v>
      </c>
      <c r="J36" s="302">
        <v>1.8029999999999999</v>
      </c>
      <c r="K36" s="294">
        <f t="shared" si="0"/>
        <v>3.0110000000000001</v>
      </c>
      <c r="L36" s="420">
        <v>1.7569999999999999</v>
      </c>
      <c r="M36" s="303">
        <f t="shared" si="5"/>
        <v>1</v>
      </c>
      <c r="N36" s="346"/>
      <c r="O36" s="346"/>
      <c r="P36" s="346"/>
    </row>
    <row r="37" spans="2:16" ht="21" customHeight="1">
      <c r="B37" s="198">
        <v>7</v>
      </c>
      <c r="C37" s="203" t="s">
        <v>49</v>
      </c>
      <c r="D37" s="291">
        <f t="shared" si="4"/>
        <v>7</v>
      </c>
      <c r="E37" s="203" t="s">
        <v>211</v>
      </c>
      <c r="F37" s="218" t="s">
        <v>344</v>
      </c>
      <c r="G37" s="318">
        <v>1128</v>
      </c>
      <c r="H37" s="300">
        <v>0.751</v>
      </c>
      <c r="I37" s="301">
        <v>1.2490000000000001</v>
      </c>
      <c r="J37" s="391">
        <v>0</v>
      </c>
      <c r="K37" s="294">
        <f t="shared" si="0"/>
        <v>2</v>
      </c>
      <c r="L37" s="420">
        <v>1.7470000000000001</v>
      </c>
      <c r="M37" s="303">
        <f>IF(L37=0,0,(IF(K37/L37&gt;1,1,K37/L37)))</f>
        <v>1</v>
      </c>
      <c r="N37" s="346"/>
      <c r="O37" s="346"/>
      <c r="P37" s="346"/>
    </row>
    <row r="38" spans="2:16" ht="21" customHeight="1">
      <c r="B38" s="198">
        <v>8</v>
      </c>
      <c r="C38" s="203" t="s">
        <v>49</v>
      </c>
      <c r="D38" s="291">
        <f t="shared" si="4"/>
        <v>8</v>
      </c>
      <c r="E38" s="203" t="s">
        <v>212</v>
      </c>
      <c r="F38" s="218" t="s">
        <v>345</v>
      </c>
      <c r="G38" s="318">
        <v>1127</v>
      </c>
      <c r="H38" s="300">
        <v>5.5830000000000002</v>
      </c>
      <c r="I38" s="302">
        <v>0.65600000000000003</v>
      </c>
      <c r="J38" s="302">
        <v>1.2490000000000001</v>
      </c>
      <c r="K38" s="294">
        <f t="shared" si="0"/>
        <v>7.4879999999999995</v>
      </c>
      <c r="L38" s="420">
        <v>1.5169999999999999</v>
      </c>
      <c r="M38" s="303">
        <f>IF(L38=0,0,(IF(K38/L38&gt;1,1,K38/L38)))</f>
        <v>1</v>
      </c>
      <c r="N38" s="346"/>
      <c r="O38" s="346"/>
      <c r="P38" s="346"/>
    </row>
    <row r="39" spans="2:16" ht="21" customHeight="1">
      <c r="B39" s="198">
        <v>9</v>
      </c>
      <c r="C39" s="203" t="s">
        <v>96</v>
      </c>
      <c r="D39" s="291">
        <f t="shared" si="4"/>
        <v>9</v>
      </c>
      <c r="E39" s="203" t="s">
        <v>213</v>
      </c>
      <c r="F39" s="218" t="s">
        <v>346</v>
      </c>
      <c r="G39" s="318">
        <v>1375</v>
      </c>
      <c r="H39" s="300">
        <v>76.83</v>
      </c>
      <c r="I39" s="300">
        <v>2.407</v>
      </c>
      <c r="J39" s="391">
        <v>0</v>
      </c>
      <c r="K39" s="294">
        <f t="shared" si="0"/>
        <v>79.236999999999995</v>
      </c>
      <c r="L39" s="420">
        <v>2.5819999999999999</v>
      </c>
      <c r="M39" s="303">
        <f t="shared" si="5"/>
        <v>1</v>
      </c>
      <c r="N39" s="346"/>
      <c r="O39" s="346"/>
      <c r="P39" s="346"/>
    </row>
    <row r="40" spans="2:16" ht="21" customHeight="1">
      <c r="B40" s="198">
        <v>10</v>
      </c>
      <c r="C40" s="203" t="s">
        <v>96</v>
      </c>
      <c r="D40" s="291">
        <f t="shared" si="4"/>
        <v>10</v>
      </c>
      <c r="E40" s="203" t="s">
        <v>214</v>
      </c>
      <c r="F40" s="218" t="s">
        <v>347</v>
      </c>
      <c r="G40" s="318">
        <v>240</v>
      </c>
      <c r="H40" s="300">
        <v>1.107</v>
      </c>
      <c r="I40" s="302">
        <v>1.9E-2</v>
      </c>
      <c r="J40" s="302">
        <v>0.217</v>
      </c>
      <c r="K40" s="294">
        <f t="shared" si="0"/>
        <v>1.343</v>
      </c>
      <c r="L40" s="420">
        <v>0.3</v>
      </c>
      <c r="M40" s="303">
        <f t="shared" si="5"/>
        <v>1</v>
      </c>
      <c r="N40" s="346"/>
      <c r="O40" s="346"/>
      <c r="P40" s="346"/>
    </row>
    <row r="41" spans="2:16" ht="21" customHeight="1">
      <c r="B41" s="198">
        <v>11</v>
      </c>
      <c r="C41" s="203" t="s">
        <v>96</v>
      </c>
      <c r="D41" s="291">
        <f t="shared" si="4"/>
        <v>11</v>
      </c>
      <c r="E41" s="203" t="s">
        <v>247</v>
      </c>
      <c r="F41" s="218" t="s">
        <v>347</v>
      </c>
      <c r="G41" s="318">
        <v>100</v>
      </c>
      <c r="H41" s="300">
        <v>0.34499999999999997</v>
      </c>
      <c r="I41" s="391">
        <v>0</v>
      </c>
      <c r="J41" s="302">
        <v>0.28000000000000003</v>
      </c>
      <c r="K41" s="294">
        <f t="shared" si="0"/>
        <v>0.625</v>
      </c>
      <c r="L41" s="420">
        <v>0.379</v>
      </c>
      <c r="M41" s="303">
        <f>IF(L41=0,0,(IF(K41/L41&gt;1,1,K41/L41)))</f>
        <v>1</v>
      </c>
      <c r="N41" s="346"/>
      <c r="O41" s="346"/>
      <c r="P41" s="346"/>
    </row>
    <row r="42" spans="2:16" ht="21" customHeight="1">
      <c r="B42" s="198">
        <v>12</v>
      </c>
      <c r="C42" s="203" t="s">
        <v>96</v>
      </c>
      <c r="D42" s="291">
        <f t="shared" si="4"/>
        <v>12</v>
      </c>
      <c r="E42" s="203" t="s">
        <v>215</v>
      </c>
      <c r="F42" s="218" t="s">
        <v>348</v>
      </c>
      <c r="G42" s="318">
        <v>57</v>
      </c>
      <c r="H42" s="300">
        <v>0.161</v>
      </c>
      <c r="I42" s="391">
        <v>0</v>
      </c>
      <c r="J42" s="302">
        <v>0.107</v>
      </c>
      <c r="K42" s="294">
        <f t="shared" si="0"/>
        <v>0.26800000000000002</v>
      </c>
      <c r="L42" s="420">
        <v>2.1999999999999999E-2</v>
      </c>
      <c r="M42" s="303">
        <f t="shared" si="5"/>
        <v>1</v>
      </c>
      <c r="N42" s="346"/>
      <c r="O42" s="346"/>
      <c r="P42" s="346"/>
    </row>
    <row r="43" spans="2:16" ht="21" customHeight="1">
      <c r="B43" s="198">
        <v>13</v>
      </c>
      <c r="C43" s="203" t="s">
        <v>49</v>
      </c>
      <c r="D43" s="291">
        <f t="shared" si="4"/>
        <v>13</v>
      </c>
      <c r="E43" s="203" t="s">
        <v>216</v>
      </c>
      <c r="F43" s="218" t="s">
        <v>336</v>
      </c>
      <c r="G43" s="318">
        <v>651</v>
      </c>
      <c r="H43" s="304">
        <v>268.12</v>
      </c>
      <c r="I43" s="391">
        <v>0</v>
      </c>
      <c r="J43" s="302">
        <v>0.23300000000000001</v>
      </c>
      <c r="K43" s="294">
        <f t="shared" si="0"/>
        <v>268.35300000000001</v>
      </c>
      <c r="L43" s="420">
        <v>0</v>
      </c>
      <c r="M43" s="303" t="s">
        <v>395</v>
      </c>
      <c r="N43" s="346"/>
      <c r="O43" s="346"/>
      <c r="P43" s="346"/>
    </row>
    <row r="44" spans="2:16" ht="21" customHeight="1">
      <c r="B44" s="198">
        <v>14</v>
      </c>
      <c r="C44" s="203" t="s">
        <v>50</v>
      </c>
      <c r="D44" s="291">
        <f t="shared" si="4"/>
        <v>14</v>
      </c>
      <c r="E44" s="203" t="s">
        <v>217</v>
      </c>
      <c r="F44" s="218" t="s">
        <v>349</v>
      </c>
      <c r="G44" s="318">
        <v>1377</v>
      </c>
      <c r="H44" s="300">
        <v>5.0510000000000002</v>
      </c>
      <c r="I44" s="302">
        <v>0.86499999999999999</v>
      </c>
      <c r="J44" s="302">
        <v>0.77900000000000003</v>
      </c>
      <c r="K44" s="294">
        <f t="shared" si="0"/>
        <v>6.6950000000000003</v>
      </c>
      <c r="L44" s="420">
        <v>1.6439999999999999</v>
      </c>
      <c r="M44" s="303">
        <f>IF(L44=0,0,(IF(K44/L44&gt;1,1,K44/L44)))</f>
        <v>1</v>
      </c>
      <c r="N44" s="346"/>
      <c r="O44" s="346"/>
      <c r="P44" s="346"/>
    </row>
    <row r="45" spans="2:16" ht="21" customHeight="1">
      <c r="B45" s="198">
        <v>15</v>
      </c>
      <c r="C45" s="203" t="s">
        <v>44</v>
      </c>
      <c r="D45" s="291">
        <f t="shared" si="4"/>
        <v>15</v>
      </c>
      <c r="E45" s="203" t="s">
        <v>218</v>
      </c>
      <c r="F45" s="218" t="s">
        <v>260</v>
      </c>
      <c r="G45" s="327">
        <v>1119</v>
      </c>
      <c r="H45" s="300">
        <v>19.763999999999999</v>
      </c>
      <c r="I45" s="400">
        <v>3.3319999999999999</v>
      </c>
      <c r="J45" s="391"/>
      <c r="K45" s="294">
        <f t="shared" si="0"/>
        <v>23.096</v>
      </c>
      <c r="L45" s="420">
        <v>0.3</v>
      </c>
      <c r="M45" s="303">
        <f>IF(L45=0,0,(IF(K45/L45&gt;1,1,K45/L45)))</f>
        <v>1</v>
      </c>
      <c r="N45" s="346"/>
      <c r="O45" s="346"/>
      <c r="P45" s="346"/>
    </row>
    <row r="46" spans="2:16" ht="21" customHeight="1">
      <c r="B46" s="198">
        <v>16</v>
      </c>
      <c r="C46" s="203" t="s">
        <v>49</v>
      </c>
      <c r="D46" s="291">
        <f t="shared" si="4"/>
        <v>16</v>
      </c>
      <c r="E46" s="203" t="s">
        <v>219</v>
      </c>
      <c r="F46" s="218" t="s">
        <v>350</v>
      </c>
      <c r="G46" s="318">
        <v>439</v>
      </c>
      <c r="H46" s="300">
        <v>0.215</v>
      </c>
      <c r="I46" s="302">
        <v>0.17699999999999999</v>
      </c>
      <c r="J46" s="302">
        <v>5.5E-2</v>
      </c>
      <c r="K46" s="294">
        <f t="shared" si="0"/>
        <v>0.44700000000000001</v>
      </c>
      <c r="L46" s="420">
        <v>7.5999999999999998E-2</v>
      </c>
      <c r="M46" s="303">
        <f>IF(L46=0,0,(IF(K46/L46&gt;1,1,K46/L46)))</f>
        <v>1</v>
      </c>
      <c r="N46" s="346"/>
      <c r="O46" s="346"/>
      <c r="P46" s="346"/>
    </row>
    <row r="47" spans="2:16" ht="21" customHeight="1">
      <c r="B47" s="198">
        <v>17</v>
      </c>
      <c r="C47" s="203" t="s">
        <v>50</v>
      </c>
      <c r="D47" s="291">
        <f t="shared" si="4"/>
        <v>17</v>
      </c>
      <c r="E47" s="203" t="s">
        <v>220</v>
      </c>
      <c r="F47" s="218" t="s">
        <v>351</v>
      </c>
      <c r="G47" s="318">
        <v>1386</v>
      </c>
      <c r="H47" s="300">
        <v>1.1060000000000001</v>
      </c>
      <c r="I47" s="302">
        <v>3.6999999999999998E-2</v>
      </c>
      <c r="J47" s="302">
        <v>1.8140000000000001</v>
      </c>
      <c r="K47" s="294">
        <f t="shared" si="0"/>
        <v>2.9569999999999999</v>
      </c>
      <c r="L47" s="420">
        <v>1.335</v>
      </c>
      <c r="M47" s="303">
        <f>IF(L47=0,0,(IF(K47/L47&gt;1,1,K47/L47)))</f>
        <v>1</v>
      </c>
      <c r="N47" s="346"/>
      <c r="O47" s="346"/>
      <c r="P47" s="346"/>
    </row>
    <row r="48" spans="2:16" ht="21" customHeight="1" thickBot="1">
      <c r="B48" s="220">
        <v>18</v>
      </c>
      <c r="C48" s="227" t="s">
        <v>49</v>
      </c>
      <c r="D48" s="228">
        <f t="shared" si="4"/>
        <v>18</v>
      </c>
      <c r="E48" s="227" t="s">
        <v>221</v>
      </c>
      <c r="F48" s="229" t="s">
        <v>352</v>
      </c>
      <c r="G48" s="326">
        <v>220</v>
      </c>
      <c r="H48" s="423">
        <v>0.1</v>
      </c>
      <c r="I48" s="334">
        <v>0.05</v>
      </c>
      <c r="J48" s="334">
        <v>0.06</v>
      </c>
      <c r="K48" s="294">
        <f t="shared" si="0"/>
        <v>0.21000000000000002</v>
      </c>
      <c r="L48" s="425">
        <v>0.35</v>
      </c>
      <c r="M48" s="295">
        <f>IF(L48=0,0,(IF(K48/L48&gt;1,1,K48/L48)))</f>
        <v>0.60000000000000009</v>
      </c>
      <c r="N48" s="346"/>
      <c r="O48" s="346"/>
      <c r="P48" s="346"/>
    </row>
    <row r="49" spans="2:16" ht="27" customHeight="1">
      <c r="B49" s="230"/>
      <c r="C49" s="239" t="s">
        <v>83</v>
      </c>
      <c r="D49" s="471" t="s">
        <v>134</v>
      </c>
      <c r="E49" s="447"/>
      <c r="F49" s="231"/>
      <c r="G49" s="328">
        <f t="shared" ref="G49:L49" si="6">SUM(G31:G48)</f>
        <v>67899</v>
      </c>
      <c r="H49" s="306">
        <f t="shared" si="6"/>
        <v>1031.3839999999998</v>
      </c>
      <c r="I49" s="305">
        <f t="shared" si="6"/>
        <v>13.194000000000001</v>
      </c>
      <c r="J49" s="305">
        <f t="shared" si="6"/>
        <v>27.181999999999999</v>
      </c>
      <c r="K49" s="305">
        <f t="shared" si="6"/>
        <v>1011.609</v>
      </c>
      <c r="L49" s="305">
        <f t="shared" si="6"/>
        <v>55.396999999999991</v>
      </c>
      <c r="M49" s="307">
        <f t="shared" ref="M49:M55" si="7">IF(L49=0,0,(IF(K49/L49&gt;1,1,K49/L49)))</f>
        <v>1</v>
      </c>
      <c r="N49" s="346"/>
      <c r="O49" s="346"/>
      <c r="P49" s="346"/>
    </row>
    <row r="50" spans="2:16" ht="27" customHeight="1">
      <c r="B50" s="198"/>
      <c r="C50" s="240" t="s">
        <v>81</v>
      </c>
      <c r="D50" s="465" t="s">
        <v>82</v>
      </c>
      <c r="E50" s="466"/>
      <c r="F50" s="212"/>
      <c r="G50" s="318">
        <f t="shared" ref="G50:L50" si="8">+G29</f>
        <v>40145</v>
      </c>
      <c r="H50" s="308">
        <f t="shared" si="8"/>
        <v>149.18800000000002</v>
      </c>
      <c r="I50" s="293">
        <f t="shared" si="8"/>
        <v>21.012000000000004</v>
      </c>
      <c r="J50" s="293">
        <f t="shared" si="8"/>
        <v>9.8550000000000004</v>
      </c>
      <c r="K50" s="293">
        <f t="shared" si="8"/>
        <v>180.05500000000001</v>
      </c>
      <c r="L50" s="293">
        <f t="shared" si="8"/>
        <v>39.182999999999993</v>
      </c>
      <c r="M50" s="303">
        <f t="shared" si="7"/>
        <v>1</v>
      </c>
      <c r="N50" s="346"/>
      <c r="O50" s="346"/>
      <c r="P50" s="346"/>
    </row>
    <row r="51" spans="2:16" ht="27" customHeight="1">
      <c r="B51" s="198"/>
      <c r="C51" s="240" t="s">
        <v>79</v>
      </c>
      <c r="D51" s="465" t="s">
        <v>80</v>
      </c>
      <c r="E51" s="466"/>
      <c r="F51" s="212"/>
      <c r="G51" s="318">
        <f>+BENG.SOLO!F55</f>
        <v>47129</v>
      </c>
      <c r="H51" s="308">
        <f>+BENG.SOLO!G55</f>
        <v>219.43199999999999</v>
      </c>
      <c r="I51" s="293">
        <f>+BENG.SOLO!H55</f>
        <v>22.023000000000003</v>
      </c>
      <c r="J51" s="293">
        <f>+BENG.SOLO!I55</f>
        <v>13.546000000000001</v>
      </c>
      <c r="K51" s="293">
        <f>+BENG.SOLO!J55</f>
        <v>255.00099999999998</v>
      </c>
      <c r="L51" s="293">
        <f>+BENG.SOLO!K55</f>
        <v>25.308999999999997</v>
      </c>
      <c r="M51" s="303">
        <f t="shared" si="7"/>
        <v>1</v>
      </c>
      <c r="N51" s="346"/>
      <c r="O51" s="346"/>
      <c r="P51" s="346"/>
    </row>
    <row r="52" spans="2:16" ht="27" customHeight="1">
      <c r="B52" s="198"/>
      <c r="C52" s="240" t="s">
        <v>77</v>
      </c>
      <c r="D52" s="465" t="s">
        <v>78</v>
      </c>
      <c r="E52" s="466"/>
      <c r="F52" s="218"/>
      <c r="G52" s="318">
        <f>+'PC-JT-SL'!F69</f>
        <v>89463</v>
      </c>
      <c r="H52" s="304">
        <f>+'PC-JT-SL'!G69</f>
        <v>124.73499999999999</v>
      </c>
      <c r="I52" s="293">
        <f>+'PC-JT-SL'!H69</f>
        <v>14.984999999999999</v>
      </c>
      <c r="J52" s="293">
        <f>+'PC-JT-SL'!I69</f>
        <v>37.527999999999999</v>
      </c>
      <c r="K52" s="293">
        <f>+'PC-JT-SL'!J69</f>
        <v>177.24799999999999</v>
      </c>
      <c r="L52" s="293">
        <f>+'PC-JT-SL'!K69</f>
        <v>51.363</v>
      </c>
      <c r="M52" s="303">
        <f t="shared" si="7"/>
        <v>1</v>
      </c>
      <c r="N52" s="346"/>
      <c r="O52" s="346"/>
      <c r="P52" s="346"/>
    </row>
    <row r="53" spans="2:16" ht="27" customHeight="1">
      <c r="B53" s="198"/>
      <c r="C53" s="240" t="s">
        <v>75</v>
      </c>
      <c r="D53" s="465" t="s">
        <v>389</v>
      </c>
      <c r="E53" s="466"/>
      <c r="F53" s="212"/>
      <c r="G53" s="318">
        <f>+'PC-JT-SL'!F53</f>
        <v>44611</v>
      </c>
      <c r="H53" s="308">
        <f>+'PC-JT-SL'!G53</f>
        <v>73.233999999999995</v>
      </c>
      <c r="I53" s="293">
        <f>+'PC-JT-SL'!H53</f>
        <v>19.603999999999999</v>
      </c>
      <c r="J53" s="293">
        <f>+'PC-JT-SL'!I53</f>
        <v>21.327000000000002</v>
      </c>
      <c r="K53" s="293">
        <f>+'PC-JT-SL'!J53</f>
        <v>114.16499999999999</v>
      </c>
      <c r="L53" s="293">
        <f>+'PC-JT-SL'!K53</f>
        <v>41.205999999999996</v>
      </c>
      <c r="M53" s="303">
        <f t="shared" si="7"/>
        <v>1</v>
      </c>
      <c r="N53" s="346"/>
      <c r="O53" s="346"/>
      <c r="P53" s="346"/>
    </row>
    <row r="54" spans="2:16" ht="27" customHeight="1">
      <c r="B54" s="198"/>
      <c r="C54" s="240" t="s">
        <v>73</v>
      </c>
      <c r="D54" s="465" t="s">
        <v>74</v>
      </c>
      <c r="E54" s="466"/>
      <c r="F54" s="212"/>
      <c r="G54" s="318">
        <f>+'PC-JT-SL'!F41</f>
        <v>228366</v>
      </c>
      <c r="H54" s="308">
        <f>+'PC-JT-SL'!G40</f>
        <v>242.91400000000002</v>
      </c>
      <c r="I54" s="293">
        <f>+'PC-JT-SL'!H40</f>
        <v>58.785000000000004</v>
      </c>
      <c r="J54" s="293">
        <f>+'PC-JT-SL'!I40</f>
        <v>70.094999999999985</v>
      </c>
      <c r="K54" s="293">
        <f>+'PC-JT-SL'!J40</f>
        <v>371.79399999999998</v>
      </c>
      <c r="L54" s="293">
        <f>+'PC-JT-SL'!K40</f>
        <v>166.31099999999995</v>
      </c>
      <c r="M54" s="303">
        <f t="shared" si="7"/>
        <v>1</v>
      </c>
      <c r="N54" s="346"/>
      <c r="O54" s="346"/>
      <c r="P54" s="346"/>
    </row>
    <row r="55" spans="2:16" ht="33" customHeight="1" thickBot="1">
      <c r="B55" s="207"/>
      <c r="C55" s="468" t="s">
        <v>97</v>
      </c>
      <c r="D55" s="468"/>
      <c r="E55" s="468"/>
      <c r="F55" s="232"/>
      <c r="G55" s="329">
        <f t="shared" ref="G55:L55" si="9">SUM(G49:G54)</f>
        <v>517613</v>
      </c>
      <c r="H55" s="310">
        <f t="shared" si="9"/>
        <v>1840.8869999999997</v>
      </c>
      <c r="I55" s="309">
        <f t="shared" si="9"/>
        <v>149.60300000000001</v>
      </c>
      <c r="J55" s="309">
        <f t="shared" si="9"/>
        <v>179.53299999999996</v>
      </c>
      <c r="K55" s="309">
        <f t="shared" si="9"/>
        <v>2109.8719999999998</v>
      </c>
      <c r="L55" s="309">
        <f t="shared" si="9"/>
        <v>378.76899999999989</v>
      </c>
      <c r="M55" s="336">
        <f t="shared" si="7"/>
        <v>1</v>
      </c>
      <c r="N55" s="347"/>
      <c r="O55" s="347"/>
      <c r="P55" s="347"/>
    </row>
    <row r="56" spans="2:16" ht="18.75" customHeight="1" thickBot="1">
      <c r="B56" s="233"/>
      <c r="C56" s="241"/>
      <c r="D56" s="179"/>
      <c r="E56" s="234"/>
      <c r="F56" s="234"/>
      <c r="G56" s="330"/>
      <c r="H56" s="179"/>
      <c r="I56" s="235"/>
      <c r="J56" s="179"/>
      <c r="K56" s="179"/>
      <c r="L56" s="179"/>
      <c r="M56" s="236"/>
      <c r="N56" s="348"/>
      <c r="O56" s="348"/>
      <c r="P56" s="348"/>
    </row>
    <row r="57" spans="2:16" ht="17.100000000000001" customHeight="1" thickBot="1">
      <c r="B57" s="233"/>
      <c r="E57" s="351"/>
      <c r="F57" s="209" t="s">
        <v>372</v>
      </c>
      <c r="H57" s="387" t="s">
        <v>380</v>
      </c>
      <c r="I57" s="319" t="s">
        <v>376</v>
      </c>
      <c r="J57" s="209"/>
      <c r="K57" s="348"/>
      <c r="N57" s="269"/>
      <c r="O57" s="269"/>
      <c r="P57" s="269"/>
    </row>
    <row r="58" spans="2:16" ht="12.95" customHeight="1" thickBot="1">
      <c r="B58" s="388"/>
      <c r="E58" s="320"/>
      <c r="F58" s="210"/>
      <c r="H58"/>
      <c r="I58" s="319"/>
      <c r="J58" s="210"/>
      <c r="K58" s="348"/>
      <c r="N58" s="269"/>
      <c r="O58" s="269"/>
      <c r="P58" s="269"/>
    </row>
    <row r="59" spans="2:16" ht="17.100000000000001" customHeight="1" thickBot="1">
      <c r="B59" s="233"/>
      <c r="E59" s="352"/>
      <c r="F59" s="209" t="s">
        <v>373</v>
      </c>
      <c r="H59" s="387" t="s">
        <v>380</v>
      </c>
      <c r="I59" s="319" t="s">
        <v>377</v>
      </c>
      <c r="J59" s="209"/>
      <c r="K59" s="349"/>
      <c r="N59" s="269"/>
      <c r="O59" s="269"/>
      <c r="P59" s="269"/>
    </row>
    <row r="60" spans="2:16" ht="6.95" customHeight="1" thickBot="1">
      <c r="B60" s="179"/>
      <c r="E60" s="320"/>
      <c r="F60" s="210"/>
      <c r="H60"/>
      <c r="I60" s="319"/>
      <c r="J60" s="210"/>
      <c r="K60" s="258"/>
      <c r="N60" s="269"/>
      <c r="O60" s="269"/>
      <c r="P60" s="269"/>
    </row>
    <row r="61" spans="2:16" ht="18.95" customHeight="1" thickBot="1">
      <c r="B61" s="179"/>
      <c r="E61" s="353"/>
      <c r="F61" s="209" t="s">
        <v>374</v>
      </c>
      <c r="H61" s="387" t="s">
        <v>380</v>
      </c>
      <c r="I61" s="319" t="s">
        <v>378</v>
      </c>
      <c r="J61" s="209"/>
      <c r="K61" s="258"/>
      <c r="N61" s="269"/>
      <c r="O61" s="269"/>
      <c r="P61" s="269"/>
    </row>
    <row r="62" spans="2:16" ht="6.95" customHeight="1" thickBot="1">
      <c r="B62" s="179"/>
      <c r="E62" s="320"/>
      <c r="F62" s="210"/>
      <c r="H62"/>
      <c r="I62" s="319"/>
      <c r="J62" s="210"/>
      <c r="K62" s="258"/>
      <c r="N62" s="269"/>
      <c r="O62" s="269"/>
      <c r="P62" s="269"/>
    </row>
    <row r="63" spans="2:16" ht="18.95" customHeight="1" thickBot="1">
      <c r="B63" s="179"/>
      <c r="E63" s="354"/>
      <c r="F63" s="209" t="s">
        <v>375</v>
      </c>
      <c r="H63" s="387" t="s">
        <v>380</v>
      </c>
      <c r="I63" s="319" t="s">
        <v>379</v>
      </c>
      <c r="J63" s="209"/>
      <c r="K63" s="258"/>
      <c r="N63" s="269"/>
      <c r="O63" s="269"/>
      <c r="P63" s="269"/>
    </row>
    <row r="64" spans="2:16" ht="15.75">
      <c r="B64" s="179"/>
      <c r="E64" s="179"/>
      <c r="F64" s="179"/>
      <c r="G64" s="179"/>
      <c r="H64" s="179"/>
      <c r="I64" s="313"/>
      <c r="J64" s="179"/>
      <c r="K64" s="179"/>
      <c r="L64" s="179"/>
      <c r="M64" s="179"/>
      <c r="N64" s="258"/>
      <c r="O64" s="258"/>
      <c r="P64" s="258"/>
    </row>
    <row r="65" spans="2:16" ht="15.75">
      <c r="B65" s="179"/>
      <c r="C65" s="179"/>
      <c r="D65" s="179"/>
      <c r="E65" s="179"/>
      <c r="F65" s="179"/>
      <c r="G65" s="313"/>
      <c r="H65" s="179"/>
      <c r="I65" s="179"/>
      <c r="J65" s="179"/>
      <c r="K65" s="179"/>
      <c r="L65" s="179"/>
      <c r="M65" s="179"/>
      <c r="N65" s="258"/>
      <c r="O65" s="258"/>
      <c r="P65" s="258"/>
    </row>
  </sheetData>
  <mergeCells count="19">
    <mergeCell ref="C55:E55"/>
    <mergeCell ref="D53:E53"/>
    <mergeCell ref="D52:E52"/>
    <mergeCell ref="D51:E51"/>
    <mergeCell ref="C30:E30"/>
    <mergeCell ref="H10:K10"/>
    <mergeCell ref="C10:E10"/>
    <mergeCell ref="D49:E49"/>
    <mergeCell ref="C29:E29"/>
    <mergeCell ref="D54:E54"/>
    <mergeCell ref="D50:E50"/>
    <mergeCell ref="B2:M2"/>
    <mergeCell ref="B4:M4"/>
    <mergeCell ref="B6:B8"/>
    <mergeCell ref="E6:E8"/>
    <mergeCell ref="I6:J6"/>
    <mergeCell ref="B3:M3"/>
    <mergeCell ref="M7:M8"/>
    <mergeCell ref="C6:D8"/>
  </mergeCells>
  <phoneticPr fontId="10" type="noConversion"/>
  <conditionalFormatting sqref="M11:M28 M31:M48">
    <cfRule type="cellIs" dxfId="31" priority="5" operator="lessThan">
      <formula>0.3</formula>
    </cfRule>
    <cfRule type="cellIs" dxfId="30" priority="6" operator="between">
      <formula>0.3</formula>
      <formula>0.5</formula>
    </cfRule>
    <cfRule type="cellIs" dxfId="29" priority="7" operator="between">
      <formula>0.5</formula>
      <formula>0.7</formula>
    </cfRule>
    <cfRule type="cellIs" dxfId="25" priority="8" operator="greaterThan">
      <formula>0.7</formula>
    </cfRule>
  </conditionalFormatting>
  <conditionalFormatting sqref="M31:M48">
    <cfRule type="cellIs" dxfId="28" priority="1" operator="lessThan">
      <formula>0.3</formula>
    </cfRule>
    <cfRule type="cellIs" dxfId="27" priority="2" operator="between">
      <formula>0.3</formula>
      <formula>0.5</formula>
    </cfRule>
    <cfRule type="cellIs" dxfId="26" priority="3" operator="between">
      <formula>0.5</formula>
      <formula>0.7</formula>
    </cfRule>
    <cfRule type="cellIs" dxfId="24" priority="4" operator="greaterThan">
      <formula>0.7</formula>
    </cfRule>
  </conditionalFormatting>
  <printOptions horizontalCentered="1" verticalCentered="1"/>
  <pageMargins left="0" right="0" top="0" bottom="0.19" header="0" footer="0"/>
  <pageSetup paperSize="9" scale="60" orientation="portrait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B1:AN170"/>
  <sheetViews>
    <sheetView showGridLines="0" zoomScale="41" zoomScaleNormal="41" workbookViewId="0">
      <selection activeCell="B4" sqref="B1:L65536"/>
    </sheetView>
  </sheetViews>
  <sheetFormatPr defaultRowHeight="12.75"/>
  <cols>
    <col min="2" max="2" width="7.42578125" customWidth="1"/>
    <col min="3" max="3" width="18.85546875" customWidth="1"/>
    <col min="4" max="4" width="17.28515625" customWidth="1"/>
    <col min="5" max="5" width="17.85546875" customWidth="1"/>
    <col min="6" max="6" width="10.5703125" customWidth="1"/>
    <col min="7" max="7" width="11.85546875" customWidth="1"/>
    <col min="8" max="8" width="12" customWidth="1"/>
    <col min="9" max="9" width="10.5703125" customWidth="1"/>
    <col min="10" max="10" width="11.42578125" customWidth="1"/>
    <col min="11" max="11" width="13.140625" customWidth="1"/>
    <col min="12" max="12" width="14.42578125" customWidth="1"/>
    <col min="13" max="13" width="14.42578125" style="268" hidden="1" customWidth="1"/>
    <col min="14" max="35" width="0" hidden="1" customWidth="1"/>
  </cols>
  <sheetData>
    <row r="1" spans="2:40" ht="15.75">
      <c r="B1" s="458" t="s">
        <v>239</v>
      </c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257"/>
    </row>
    <row r="2" spans="2:40" ht="15.75">
      <c r="B2" s="458" t="s">
        <v>388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257"/>
    </row>
    <row r="3" spans="2:40" ht="15.75">
      <c r="B3" s="458" t="s">
        <v>396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257"/>
    </row>
    <row r="4" spans="2:40" ht="15.75" customHeight="1" thickBot="1">
      <c r="B4" s="179" t="s">
        <v>72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258"/>
    </row>
    <row r="5" spans="2:40" ht="17.25" customHeight="1">
      <c r="B5" s="459" t="s">
        <v>0</v>
      </c>
      <c r="C5" s="450" t="s">
        <v>95</v>
      </c>
      <c r="D5" s="461" t="s">
        <v>204</v>
      </c>
      <c r="E5" s="338"/>
      <c r="F5" s="181" t="s">
        <v>51</v>
      </c>
      <c r="G5" s="338" t="s">
        <v>57</v>
      </c>
      <c r="H5" s="463" t="s">
        <v>54</v>
      </c>
      <c r="I5" s="463"/>
      <c r="J5" s="338" t="s">
        <v>57</v>
      </c>
      <c r="K5" s="182" t="s">
        <v>57</v>
      </c>
      <c r="L5" s="183" t="s">
        <v>60</v>
      </c>
      <c r="M5" s="259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</row>
    <row r="6" spans="2:40" ht="16.5" customHeight="1">
      <c r="B6" s="460"/>
      <c r="C6" s="451"/>
      <c r="D6" s="462"/>
      <c r="E6" s="339" t="s">
        <v>58</v>
      </c>
      <c r="F6" s="184" t="s">
        <v>52</v>
      </c>
      <c r="G6" s="339" t="s">
        <v>62</v>
      </c>
      <c r="H6" s="185" t="s">
        <v>55</v>
      </c>
      <c r="I6" s="186" t="s">
        <v>56</v>
      </c>
      <c r="J6" s="339" t="s">
        <v>58</v>
      </c>
      <c r="K6" s="187" t="s">
        <v>59</v>
      </c>
      <c r="L6" s="452" t="s">
        <v>61</v>
      </c>
      <c r="M6" s="260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</row>
    <row r="7" spans="2:40" ht="18.75" customHeight="1">
      <c r="B7" s="460"/>
      <c r="C7" s="451"/>
      <c r="D7" s="462"/>
      <c r="E7" s="340"/>
      <c r="F7" s="189" t="s">
        <v>53</v>
      </c>
      <c r="G7" s="340" t="s">
        <v>370</v>
      </c>
      <c r="H7" s="190" t="s">
        <v>364</v>
      </c>
      <c r="I7" s="191" t="s">
        <v>364</v>
      </c>
      <c r="J7" s="340" t="s">
        <v>370</v>
      </c>
      <c r="K7" s="192" t="s">
        <v>364</v>
      </c>
      <c r="L7" s="453"/>
      <c r="M7" s="261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</row>
    <row r="8" spans="2:40" ht="16.5" customHeight="1" thickBot="1">
      <c r="B8" s="242">
        <v>1</v>
      </c>
      <c r="C8" s="243">
        <v>2</v>
      </c>
      <c r="D8" s="243">
        <v>3</v>
      </c>
      <c r="E8" s="243"/>
      <c r="F8" s="184">
        <v>4</v>
      </c>
      <c r="G8" s="243">
        <v>5</v>
      </c>
      <c r="H8" s="243">
        <v>6</v>
      </c>
      <c r="I8" s="243">
        <v>7</v>
      </c>
      <c r="J8" s="243" t="s">
        <v>64</v>
      </c>
      <c r="K8" s="243">
        <v>9</v>
      </c>
      <c r="L8" s="244">
        <v>10</v>
      </c>
      <c r="M8" s="259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</row>
    <row r="9" spans="2:40" ht="27" customHeight="1" thickBot="1">
      <c r="B9" s="222" t="s">
        <v>73</v>
      </c>
      <c r="C9" s="469" t="s">
        <v>74</v>
      </c>
      <c r="D9" s="469"/>
      <c r="E9" s="248"/>
      <c r="F9" s="223"/>
      <c r="G9" s="223"/>
      <c r="H9" s="223"/>
      <c r="I9" s="223"/>
      <c r="J9" s="223"/>
      <c r="K9" s="223"/>
      <c r="L9" s="252"/>
      <c r="M9" s="262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</row>
    <row r="10" spans="2:40" ht="23.1" customHeight="1">
      <c r="B10" s="225">
        <v>1</v>
      </c>
      <c r="C10" s="245" t="s">
        <v>8</v>
      </c>
      <c r="D10" s="245" t="s">
        <v>206</v>
      </c>
      <c r="E10" s="371" t="s">
        <v>256</v>
      </c>
      <c r="F10" s="372">
        <v>3040</v>
      </c>
      <c r="G10" s="402">
        <v>2.4729999999999999</v>
      </c>
      <c r="H10" s="397">
        <v>6.9939999999999998</v>
      </c>
      <c r="I10" s="403">
        <v>0</v>
      </c>
      <c r="J10" s="397">
        <f>G10+H10+I10</f>
        <v>9.4669999999999987</v>
      </c>
      <c r="K10" s="417">
        <v>3.1</v>
      </c>
      <c r="L10" s="373">
        <f>IF(K10=0,0,(IF(J10/K10&gt;1,1,J10/K10)))</f>
        <v>1</v>
      </c>
      <c r="M10" s="263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370" t="s">
        <v>385</v>
      </c>
      <c r="AL10" s="178"/>
      <c r="AM10" s="178"/>
      <c r="AN10" s="178"/>
    </row>
    <row r="11" spans="2:40" ht="23.1" customHeight="1">
      <c r="B11" s="198">
        <f t="shared" ref="B11:B39" si="0">+B10+1</f>
        <v>2</v>
      </c>
      <c r="C11" s="203" t="s">
        <v>8</v>
      </c>
      <c r="D11" s="203" t="s">
        <v>66</v>
      </c>
      <c r="E11" s="374" t="s">
        <v>257</v>
      </c>
      <c r="F11" s="375">
        <v>3519</v>
      </c>
      <c r="G11" s="402">
        <v>38.506999999999998</v>
      </c>
      <c r="H11" s="402">
        <v>0</v>
      </c>
      <c r="I11" s="402">
        <v>4.8849999999999998</v>
      </c>
      <c r="J11" s="397">
        <f t="shared" ref="J11:J40" si="1">G11+H11+I11</f>
        <v>43.391999999999996</v>
      </c>
      <c r="K11" s="418">
        <v>3.7</v>
      </c>
      <c r="L11" s="376">
        <f t="shared" ref="L11:L40" si="2">IF(K11=0,0,(IF(J11/K11&gt;1,1,J11/K11)))</f>
        <v>1</v>
      </c>
      <c r="M11" s="263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</row>
    <row r="12" spans="2:40" ht="23.1" customHeight="1">
      <c r="B12" s="198">
        <f t="shared" si="0"/>
        <v>3</v>
      </c>
      <c r="C12" s="203" t="s">
        <v>195</v>
      </c>
      <c r="D12" s="203" t="s">
        <v>65</v>
      </c>
      <c r="E12" s="377" t="s">
        <v>259</v>
      </c>
      <c r="F12" s="378">
        <v>7548</v>
      </c>
      <c r="G12" s="402">
        <v>10.741</v>
      </c>
      <c r="H12" s="402">
        <v>7.899</v>
      </c>
      <c r="I12" s="402">
        <v>1.264</v>
      </c>
      <c r="J12" s="397">
        <f t="shared" si="1"/>
        <v>19.904</v>
      </c>
      <c r="K12" s="418">
        <v>29.395</v>
      </c>
      <c r="L12" s="376">
        <f t="shared" si="2"/>
        <v>0.67712195951692467</v>
      </c>
      <c r="M12" s="263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</row>
    <row r="13" spans="2:40" ht="23.1" customHeight="1">
      <c r="B13" s="198">
        <f t="shared" si="0"/>
        <v>4</v>
      </c>
      <c r="C13" s="203" t="s">
        <v>3</v>
      </c>
      <c r="D13" s="203" t="s">
        <v>203</v>
      </c>
      <c r="E13" s="374" t="s">
        <v>258</v>
      </c>
      <c r="F13" s="375">
        <v>26952</v>
      </c>
      <c r="G13" s="402">
        <v>19.303000000000001</v>
      </c>
      <c r="H13" s="402">
        <v>18.591999999999999</v>
      </c>
      <c r="I13" s="402">
        <v>0</v>
      </c>
      <c r="J13" s="397">
        <f t="shared" si="1"/>
        <v>37.894999999999996</v>
      </c>
      <c r="K13" s="418">
        <v>45.304000000000002</v>
      </c>
      <c r="L13" s="376">
        <f t="shared" si="2"/>
        <v>0.83646035670139485</v>
      </c>
      <c r="M13" s="263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</row>
    <row r="14" spans="2:40" ht="23.1" customHeight="1">
      <c r="B14" s="198">
        <f t="shared" si="0"/>
        <v>5</v>
      </c>
      <c r="C14" s="203" t="s">
        <v>7</v>
      </c>
      <c r="D14" s="203" t="s">
        <v>224</v>
      </c>
      <c r="E14" s="200" t="s">
        <v>266</v>
      </c>
      <c r="F14" s="375">
        <v>9005</v>
      </c>
      <c r="G14" s="402">
        <v>24.451000000000001</v>
      </c>
      <c r="H14" s="402">
        <v>0</v>
      </c>
      <c r="I14" s="402">
        <v>4.7050000000000001</v>
      </c>
      <c r="J14" s="397">
        <f t="shared" si="1"/>
        <v>29.155999999999999</v>
      </c>
      <c r="K14" s="418">
        <v>12.33</v>
      </c>
      <c r="L14" s="376">
        <f t="shared" si="2"/>
        <v>1</v>
      </c>
      <c r="M14" s="263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</row>
    <row r="15" spans="2:40" ht="23.1" customHeight="1">
      <c r="B15" s="198">
        <f t="shared" si="0"/>
        <v>6</v>
      </c>
      <c r="C15" s="203" t="s">
        <v>227</v>
      </c>
      <c r="D15" s="203" t="s">
        <v>225</v>
      </c>
      <c r="E15" s="200" t="s">
        <v>267</v>
      </c>
      <c r="F15" s="375">
        <v>3211</v>
      </c>
      <c r="G15" s="402">
        <v>9.2569999999999997</v>
      </c>
      <c r="H15" s="404">
        <v>0</v>
      </c>
      <c r="I15" s="402">
        <v>5.016</v>
      </c>
      <c r="J15" s="397">
        <f t="shared" si="1"/>
        <v>14.273</v>
      </c>
      <c r="K15" s="418">
        <v>4.2110000000000003</v>
      </c>
      <c r="L15" s="376">
        <f t="shared" si="2"/>
        <v>1</v>
      </c>
      <c r="M15" s="263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</row>
    <row r="16" spans="2:40" ht="23.1" customHeight="1">
      <c r="B16" s="198">
        <f t="shared" si="0"/>
        <v>7</v>
      </c>
      <c r="C16" s="203" t="s">
        <v>7</v>
      </c>
      <c r="D16" s="203" t="s">
        <v>226</v>
      </c>
      <c r="E16" s="200" t="s">
        <v>268</v>
      </c>
      <c r="F16" s="375">
        <v>7277</v>
      </c>
      <c r="G16" s="402">
        <v>10.367000000000001</v>
      </c>
      <c r="H16" s="402">
        <v>1.8069999999999999</v>
      </c>
      <c r="I16" s="402">
        <v>5.58</v>
      </c>
      <c r="J16" s="397">
        <f t="shared" si="1"/>
        <v>17.754000000000001</v>
      </c>
      <c r="K16" s="418">
        <v>6.6440000000000001</v>
      </c>
      <c r="L16" s="376">
        <f t="shared" si="2"/>
        <v>1</v>
      </c>
      <c r="M16" s="263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</row>
    <row r="17" spans="2:40" ht="23.1" customHeight="1">
      <c r="B17" s="198">
        <f t="shared" si="0"/>
        <v>8</v>
      </c>
      <c r="C17" s="203" t="s">
        <v>228</v>
      </c>
      <c r="D17" s="203" t="s">
        <v>229</v>
      </c>
      <c r="E17" s="200" t="s">
        <v>249</v>
      </c>
      <c r="F17" s="375">
        <v>2147</v>
      </c>
      <c r="G17" s="402">
        <v>6.1150000000000002</v>
      </c>
      <c r="H17" s="402">
        <v>0</v>
      </c>
      <c r="I17" s="402">
        <v>1.57</v>
      </c>
      <c r="J17" s="397">
        <f t="shared" si="1"/>
        <v>7.6850000000000005</v>
      </c>
      <c r="K17" s="418">
        <v>7.6849999999999996</v>
      </c>
      <c r="L17" s="376">
        <f t="shared" si="2"/>
        <v>1.0000000000000002</v>
      </c>
      <c r="M17" s="263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</row>
    <row r="18" spans="2:40" ht="23.1" customHeight="1">
      <c r="B18" s="198">
        <v>9</v>
      </c>
      <c r="C18" s="203" t="s">
        <v>3</v>
      </c>
      <c r="D18" s="203" t="s">
        <v>230</v>
      </c>
      <c r="E18" s="200" t="s">
        <v>250</v>
      </c>
      <c r="F18" s="375">
        <v>4166</v>
      </c>
      <c r="G18" s="402">
        <v>1.7</v>
      </c>
      <c r="H18" s="402">
        <v>0</v>
      </c>
      <c r="I18" s="402">
        <v>2.673</v>
      </c>
      <c r="J18" s="397">
        <f t="shared" si="1"/>
        <v>4.3730000000000002</v>
      </c>
      <c r="K18" s="418">
        <v>3.5030000000000001</v>
      </c>
      <c r="L18" s="376">
        <f t="shared" si="2"/>
        <v>1</v>
      </c>
      <c r="M18" s="263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</row>
    <row r="19" spans="2:40" ht="23.1" customHeight="1">
      <c r="B19" s="198">
        <f t="shared" si="0"/>
        <v>10</v>
      </c>
      <c r="C19" s="203" t="s">
        <v>3</v>
      </c>
      <c r="D19" s="203" t="s">
        <v>231</v>
      </c>
      <c r="E19" s="200" t="s">
        <v>269</v>
      </c>
      <c r="F19" s="375">
        <v>6305</v>
      </c>
      <c r="G19" s="402">
        <v>13.871</v>
      </c>
      <c r="H19" s="402">
        <v>4.8499999999999996</v>
      </c>
      <c r="I19" s="402">
        <v>0</v>
      </c>
      <c r="J19" s="397">
        <f t="shared" si="1"/>
        <v>18.721</v>
      </c>
      <c r="K19" s="418">
        <v>7.3239999999999998</v>
      </c>
      <c r="L19" s="376">
        <f t="shared" si="2"/>
        <v>1</v>
      </c>
      <c r="M19" s="263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</row>
    <row r="20" spans="2:40" ht="23.1" customHeight="1">
      <c r="B20" s="198">
        <f t="shared" si="0"/>
        <v>11</v>
      </c>
      <c r="C20" s="203" t="s">
        <v>233</v>
      </c>
      <c r="D20" s="203" t="s">
        <v>234</v>
      </c>
      <c r="E20" s="200" t="s">
        <v>270</v>
      </c>
      <c r="F20" s="375">
        <v>7439</v>
      </c>
      <c r="G20" s="402">
        <v>3.4</v>
      </c>
      <c r="H20" s="402">
        <v>0</v>
      </c>
      <c r="I20" s="402">
        <v>15.273</v>
      </c>
      <c r="J20" s="397">
        <f t="shared" si="1"/>
        <v>18.672999999999998</v>
      </c>
      <c r="K20" s="418">
        <v>7.4390000000000001</v>
      </c>
      <c r="L20" s="376">
        <f>IF(K20=0,0,(IF(J20/K20&gt;1,1,J20/K20)))</f>
        <v>1</v>
      </c>
      <c r="M20" s="263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</row>
    <row r="21" spans="2:40" ht="23.1" customHeight="1">
      <c r="B21" s="198">
        <f t="shared" si="0"/>
        <v>12</v>
      </c>
      <c r="C21" s="203" t="s">
        <v>233</v>
      </c>
      <c r="D21" s="203" t="s">
        <v>246</v>
      </c>
      <c r="E21" s="374" t="s">
        <v>251</v>
      </c>
      <c r="F21" s="375">
        <v>6632</v>
      </c>
      <c r="G21" s="402">
        <v>13.372</v>
      </c>
      <c r="H21" s="402">
        <v>0</v>
      </c>
      <c r="I21" s="402">
        <v>6.0720000000000001</v>
      </c>
      <c r="J21" s="397">
        <f t="shared" si="1"/>
        <v>19.443999999999999</v>
      </c>
      <c r="K21" s="418">
        <v>6.0720000000000001</v>
      </c>
      <c r="L21" s="376">
        <f t="shared" si="2"/>
        <v>1</v>
      </c>
      <c r="M21" s="263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</row>
    <row r="22" spans="2:40" ht="23.1" customHeight="1">
      <c r="B22" s="198">
        <f t="shared" si="0"/>
        <v>13</v>
      </c>
      <c r="C22" s="203" t="s">
        <v>233</v>
      </c>
      <c r="D22" s="203" t="s">
        <v>235</v>
      </c>
      <c r="E22" s="374" t="s">
        <v>252</v>
      </c>
      <c r="F22" s="375">
        <v>7634</v>
      </c>
      <c r="G22" s="414">
        <v>2.7719999999999998</v>
      </c>
      <c r="H22" s="404">
        <v>0</v>
      </c>
      <c r="I22" s="402">
        <v>4.782</v>
      </c>
      <c r="J22" s="397">
        <f>AK23+H22+I22</f>
        <v>6.3529999999999998</v>
      </c>
      <c r="K22" s="418">
        <v>6.3529999999999998</v>
      </c>
      <c r="L22" s="376">
        <f t="shared" si="2"/>
        <v>1</v>
      </c>
      <c r="M22" s="263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</row>
    <row r="23" spans="2:40" ht="23.1" customHeight="1">
      <c r="B23" s="198">
        <f t="shared" si="0"/>
        <v>14</v>
      </c>
      <c r="C23" s="203" t="s">
        <v>233</v>
      </c>
      <c r="D23" s="203" t="s">
        <v>243</v>
      </c>
      <c r="E23" s="374" t="s">
        <v>253</v>
      </c>
      <c r="F23" s="375">
        <v>3940</v>
      </c>
      <c r="G23" s="402">
        <v>0</v>
      </c>
      <c r="H23" s="402">
        <v>5.7130000000000001</v>
      </c>
      <c r="I23" s="402">
        <v>0</v>
      </c>
      <c r="J23" s="397">
        <f t="shared" si="1"/>
        <v>5.7130000000000001</v>
      </c>
      <c r="K23" s="418">
        <v>5.7130000000000001</v>
      </c>
      <c r="L23" s="376">
        <f t="shared" si="2"/>
        <v>1</v>
      </c>
      <c r="M23" s="263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402">
        <v>1.571</v>
      </c>
      <c r="AL23" s="177"/>
      <c r="AM23" s="177"/>
      <c r="AN23" s="177"/>
    </row>
    <row r="24" spans="2:40" ht="23.1" customHeight="1">
      <c r="B24" s="198">
        <f t="shared" si="0"/>
        <v>15</v>
      </c>
      <c r="C24" s="203" t="s">
        <v>9</v>
      </c>
      <c r="D24" s="203" t="s">
        <v>85</v>
      </c>
      <c r="E24" s="374" t="s">
        <v>271</v>
      </c>
      <c r="F24" s="375">
        <v>1176</v>
      </c>
      <c r="G24" s="400">
        <v>8.8460000000000001</v>
      </c>
      <c r="H24" s="400">
        <v>0.871</v>
      </c>
      <c r="I24" s="400">
        <v>0.55200000000000005</v>
      </c>
      <c r="J24" s="397">
        <f t="shared" si="1"/>
        <v>10.269</v>
      </c>
      <c r="K24" s="419">
        <v>1.897</v>
      </c>
      <c r="L24" s="376">
        <f t="shared" si="2"/>
        <v>1</v>
      </c>
      <c r="M24" s="263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</row>
    <row r="25" spans="2:40" ht="23.1" customHeight="1">
      <c r="B25" s="198">
        <f t="shared" si="0"/>
        <v>16</v>
      </c>
      <c r="C25" s="203" t="s">
        <v>232</v>
      </c>
      <c r="D25" s="203" t="s">
        <v>68</v>
      </c>
      <c r="E25" s="374" t="s">
        <v>248</v>
      </c>
      <c r="F25" s="375">
        <v>500</v>
      </c>
      <c r="G25" s="400">
        <v>17.824999999999999</v>
      </c>
      <c r="H25" s="400">
        <v>0</v>
      </c>
      <c r="I25" s="400">
        <v>0.45</v>
      </c>
      <c r="J25" s="397">
        <f t="shared" si="1"/>
        <v>18.274999999999999</v>
      </c>
      <c r="K25" s="418">
        <v>0.6</v>
      </c>
      <c r="L25" s="376">
        <f t="shared" si="2"/>
        <v>1</v>
      </c>
      <c r="M25" s="263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</row>
    <row r="26" spans="2:40" ht="23.1" customHeight="1">
      <c r="B26" s="198">
        <f t="shared" si="0"/>
        <v>17</v>
      </c>
      <c r="C26" s="203" t="s">
        <v>8</v>
      </c>
      <c r="D26" s="203" t="s">
        <v>86</v>
      </c>
      <c r="E26" s="374" t="s">
        <v>272</v>
      </c>
      <c r="F26" s="375">
        <v>1330</v>
      </c>
      <c r="G26" s="400">
        <v>0.84899999999999998</v>
      </c>
      <c r="H26" s="400">
        <v>1.7709999999999999</v>
      </c>
      <c r="I26" s="400">
        <v>0</v>
      </c>
      <c r="J26" s="397">
        <f t="shared" si="1"/>
        <v>2.62</v>
      </c>
      <c r="K26" s="418">
        <v>1.7</v>
      </c>
      <c r="L26" s="376">
        <f t="shared" si="2"/>
        <v>1</v>
      </c>
      <c r="M26" s="263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</row>
    <row r="27" spans="2:40" ht="23.1" customHeight="1">
      <c r="B27" s="198">
        <f t="shared" si="0"/>
        <v>18</v>
      </c>
      <c r="C27" s="203" t="s">
        <v>8</v>
      </c>
      <c r="D27" s="203" t="s">
        <v>167</v>
      </c>
      <c r="E27" s="200" t="s">
        <v>273</v>
      </c>
      <c r="F27" s="375">
        <v>2388</v>
      </c>
      <c r="G27" s="400">
        <v>18.099</v>
      </c>
      <c r="H27" s="400">
        <v>0</v>
      </c>
      <c r="I27" s="400">
        <v>4.3570000000000002</v>
      </c>
      <c r="J27" s="397">
        <f t="shared" si="1"/>
        <v>22.456</v>
      </c>
      <c r="K27" s="418">
        <v>2.4470000000000001</v>
      </c>
      <c r="L27" s="376">
        <f>IF(K27=0,0,(IF(J27/K27&gt;1,1,J27/K27)))</f>
        <v>1</v>
      </c>
      <c r="M27" s="263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</row>
    <row r="28" spans="2:40" ht="23.1" customHeight="1">
      <c r="B28" s="198">
        <f t="shared" si="0"/>
        <v>19</v>
      </c>
      <c r="C28" s="203" t="s">
        <v>8</v>
      </c>
      <c r="D28" s="203" t="s">
        <v>166</v>
      </c>
      <c r="E28" s="200" t="s">
        <v>274</v>
      </c>
      <c r="F28" s="375">
        <v>1521</v>
      </c>
      <c r="G28" s="400">
        <v>0.14199999999999999</v>
      </c>
      <c r="H28" s="400">
        <v>0</v>
      </c>
      <c r="I28" s="400">
        <v>2.4769999999999999</v>
      </c>
      <c r="J28" s="397">
        <f t="shared" si="1"/>
        <v>2.6189999999999998</v>
      </c>
      <c r="K28" s="418">
        <v>2.4470000000000001</v>
      </c>
      <c r="L28" s="376">
        <f t="shared" si="2"/>
        <v>1</v>
      </c>
      <c r="M28" s="263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</row>
    <row r="29" spans="2:40" ht="23.1" customHeight="1">
      <c r="B29" s="198">
        <f t="shared" si="0"/>
        <v>20</v>
      </c>
      <c r="C29" s="203" t="s">
        <v>7</v>
      </c>
      <c r="D29" s="203" t="s">
        <v>190</v>
      </c>
      <c r="E29" s="374" t="s">
        <v>266</v>
      </c>
      <c r="F29" s="375">
        <v>2049</v>
      </c>
      <c r="G29" s="400">
        <v>4.5439999999999996</v>
      </c>
      <c r="H29" s="400">
        <v>0.05</v>
      </c>
      <c r="I29" s="400">
        <v>7.931</v>
      </c>
      <c r="J29" s="397">
        <f t="shared" si="1"/>
        <v>12.524999999999999</v>
      </c>
      <c r="K29" s="418">
        <v>1.976</v>
      </c>
      <c r="L29" s="376">
        <f t="shared" si="2"/>
        <v>1</v>
      </c>
      <c r="M29" s="263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</row>
    <row r="30" spans="2:40" ht="23.1" customHeight="1">
      <c r="B30" s="198">
        <f t="shared" si="0"/>
        <v>21</v>
      </c>
      <c r="C30" s="203" t="s">
        <v>7</v>
      </c>
      <c r="D30" s="203" t="s">
        <v>69</v>
      </c>
      <c r="E30" s="374" t="s">
        <v>268</v>
      </c>
      <c r="F30" s="375">
        <v>415</v>
      </c>
      <c r="G30" s="401">
        <v>4.47</v>
      </c>
      <c r="H30" s="400">
        <v>6.8920000000000003</v>
      </c>
      <c r="I30" s="400">
        <v>0.56200000000000006</v>
      </c>
      <c r="J30" s="397">
        <f t="shared" si="1"/>
        <v>11.923999999999999</v>
      </c>
      <c r="K30" s="418">
        <v>0.56200000000000006</v>
      </c>
      <c r="L30" s="376">
        <f t="shared" si="2"/>
        <v>1</v>
      </c>
      <c r="M30" s="263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</row>
    <row r="31" spans="2:40" ht="23.1" customHeight="1">
      <c r="B31" s="198">
        <f t="shared" si="0"/>
        <v>22</v>
      </c>
      <c r="C31" s="203" t="s">
        <v>196</v>
      </c>
      <c r="D31" s="203" t="s">
        <v>191</v>
      </c>
      <c r="E31" s="374" t="s">
        <v>251</v>
      </c>
      <c r="F31" s="375">
        <v>1870</v>
      </c>
      <c r="G31" s="400">
        <v>23.78</v>
      </c>
      <c r="H31" s="400">
        <v>1.34</v>
      </c>
      <c r="I31" s="400">
        <v>0.88400000000000001</v>
      </c>
      <c r="J31" s="397">
        <f t="shared" si="1"/>
        <v>26.004000000000001</v>
      </c>
      <c r="K31" s="418">
        <v>1.9710000000000001</v>
      </c>
      <c r="L31" s="376">
        <f t="shared" si="2"/>
        <v>1</v>
      </c>
      <c r="M31" s="263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</row>
    <row r="32" spans="2:40" ht="23.1" customHeight="1">
      <c r="B32" s="198">
        <f t="shared" si="0"/>
        <v>23</v>
      </c>
      <c r="C32" s="203" t="s">
        <v>196</v>
      </c>
      <c r="D32" s="203" t="s">
        <v>192</v>
      </c>
      <c r="E32" s="374" t="s">
        <v>275</v>
      </c>
      <c r="F32" s="375">
        <v>600</v>
      </c>
      <c r="G32" s="400">
        <v>1.7929999999999999</v>
      </c>
      <c r="H32" s="400">
        <v>0</v>
      </c>
      <c r="I32" s="400">
        <v>0.38400000000000001</v>
      </c>
      <c r="J32" s="397">
        <f t="shared" si="1"/>
        <v>2.177</v>
      </c>
      <c r="K32" s="418">
        <v>0.6</v>
      </c>
      <c r="L32" s="376">
        <f>IF(K32=0,0,(IF(J32/K32&gt;1,1,J32/K32)))</f>
        <v>1</v>
      </c>
      <c r="M32" s="263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</row>
    <row r="33" spans="2:40" ht="23.1" customHeight="1">
      <c r="B33" s="198">
        <f t="shared" si="0"/>
        <v>24</v>
      </c>
      <c r="C33" s="203" t="s">
        <v>198</v>
      </c>
      <c r="D33" s="203" t="s">
        <v>205</v>
      </c>
      <c r="E33" s="374" t="s">
        <v>276</v>
      </c>
      <c r="F33" s="375">
        <v>749</v>
      </c>
      <c r="G33" s="400">
        <v>2.048</v>
      </c>
      <c r="H33" s="400">
        <v>0.437</v>
      </c>
      <c r="I33" s="400">
        <v>0</v>
      </c>
      <c r="J33" s="397">
        <f t="shared" si="1"/>
        <v>2.4849999999999999</v>
      </c>
      <c r="K33" s="418">
        <v>0.76100000000000001</v>
      </c>
      <c r="L33" s="376">
        <f t="shared" si="2"/>
        <v>1</v>
      </c>
      <c r="M33" s="263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</row>
    <row r="34" spans="2:40" ht="23.1" customHeight="1">
      <c r="B34" s="198">
        <f t="shared" si="0"/>
        <v>25</v>
      </c>
      <c r="C34" s="203" t="s">
        <v>197</v>
      </c>
      <c r="D34" s="203" t="s">
        <v>222</v>
      </c>
      <c r="E34" s="200" t="s">
        <v>277</v>
      </c>
      <c r="F34" s="375">
        <v>1704</v>
      </c>
      <c r="G34" s="400">
        <v>0</v>
      </c>
      <c r="H34" s="400">
        <v>0.67500000000000004</v>
      </c>
      <c r="I34" s="400">
        <v>0</v>
      </c>
      <c r="J34" s="397">
        <f t="shared" si="1"/>
        <v>0.67500000000000004</v>
      </c>
      <c r="K34" s="418">
        <v>0.49399999999999999</v>
      </c>
      <c r="L34" s="376">
        <f t="shared" si="2"/>
        <v>1</v>
      </c>
      <c r="M34" s="263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</row>
    <row r="35" spans="2:40" ht="23.1" customHeight="1">
      <c r="B35" s="198">
        <f t="shared" si="0"/>
        <v>26</v>
      </c>
      <c r="C35" s="203" t="s">
        <v>197</v>
      </c>
      <c r="D35" s="203" t="s">
        <v>193</v>
      </c>
      <c r="E35" s="374" t="s">
        <v>278</v>
      </c>
      <c r="F35" s="375">
        <v>824</v>
      </c>
      <c r="G35" s="405">
        <v>6.2E-2</v>
      </c>
      <c r="H35" s="400">
        <v>0.17100000000000001</v>
      </c>
      <c r="I35" s="400">
        <v>0</v>
      </c>
      <c r="J35" s="397">
        <f t="shared" si="1"/>
        <v>0.23300000000000001</v>
      </c>
      <c r="K35" s="418">
        <v>0.5</v>
      </c>
      <c r="L35" s="376">
        <f t="shared" si="2"/>
        <v>0.46600000000000003</v>
      </c>
      <c r="M35" s="263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</row>
    <row r="36" spans="2:40" ht="23.1" customHeight="1">
      <c r="B36" s="198">
        <f t="shared" si="0"/>
        <v>27</v>
      </c>
      <c r="C36" s="203" t="s">
        <v>197</v>
      </c>
      <c r="D36" s="203" t="s">
        <v>194</v>
      </c>
      <c r="E36" s="374" t="s">
        <v>279</v>
      </c>
      <c r="F36" s="375">
        <v>290</v>
      </c>
      <c r="G36" s="400">
        <v>0</v>
      </c>
      <c r="H36" s="401">
        <v>0.28999999999999998</v>
      </c>
      <c r="I36" s="400">
        <v>0</v>
      </c>
      <c r="J36" s="397">
        <f t="shared" si="1"/>
        <v>0.28999999999999998</v>
      </c>
      <c r="K36" s="419">
        <v>0.28999999999999998</v>
      </c>
      <c r="L36" s="376">
        <f t="shared" si="2"/>
        <v>1</v>
      </c>
      <c r="M36" s="263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</row>
    <row r="37" spans="2:40" ht="23.1" customHeight="1">
      <c r="B37" s="198">
        <f t="shared" si="0"/>
        <v>28</v>
      </c>
      <c r="C37" s="203" t="s">
        <v>197</v>
      </c>
      <c r="D37" s="203" t="s">
        <v>31</v>
      </c>
      <c r="E37" s="374" t="s">
        <v>280</v>
      </c>
      <c r="F37" s="375">
        <v>210</v>
      </c>
      <c r="G37" s="400">
        <v>0</v>
      </c>
      <c r="H37" s="400">
        <v>0.28100000000000003</v>
      </c>
      <c r="I37" s="400">
        <v>0</v>
      </c>
      <c r="J37" s="397">
        <f t="shared" si="1"/>
        <v>0.28100000000000003</v>
      </c>
      <c r="K37" s="418">
        <v>0.254</v>
      </c>
      <c r="L37" s="376">
        <f t="shared" si="2"/>
        <v>1</v>
      </c>
      <c r="M37" s="263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</row>
    <row r="38" spans="2:40" ht="23.1" customHeight="1">
      <c r="B38" s="198">
        <f t="shared" si="0"/>
        <v>29</v>
      </c>
      <c r="C38" s="203" t="s">
        <v>199</v>
      </c>
      <c r="D38" s="203" t="s">
        <v>200</v>
      </c>
      <c r="E38" s="374" t="s">
        <v>281</v>
      </c>
      <c r="F38" s="375">
        <v>236</v>
      </c>
      <c r="G38" s="400">
        <v>1.6359999999999999</v>
      </c>
      <c r="H38" s="400">
        <v>0.152</v>
      </c>
      <c r="I38" s="400">
        <v>0</v>
      </c>
      <c r="J38" s="397">
        <f t="shared" si="1"/>
        <v>1.7879999999999998</v>
      </c>
      <c r="K38" s="419">
        <v>0.25</v>
      </c>
      <c r="L38" s="376">
        <f t="shared" si="2"/>
        <v>1</v>
      </c>
      <c r="M38" s="263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</row>
    <row r="39" spans="2:40" ht="23.1" customHeight="1">
      <c r="B39" s="198">
        <f t="shared" si="0"/>
        <v>30</v>
      </c>
      <c r="C39" s="203" t="s">
        <v>201</v>
      </c>
      <c r="D39" s="203" t="s">
        <v>202</v>
      </c>
      <c r="E39" s="379" t="s">
        <v>282</v>
      </c>
      <c r="F39" s="378">
        <v>1026</v>
      </c>
      <c r="G39" s="400">
        <v>2.4910000000000001</v>
      </c>
      <c r="H39" s="400"/>
      <c r="I39" s="400">
        <v>0.67800000000000005</v>
      </c>
      <c r="J39" s="397">
        <f t="shared" si="1"/>
        <v>3.169</v>
      </c>
      <c r="K39" s="418">
        <v>0.78900000000000003</v>
      </c>
      <c r="L39" s="376">
        <f>IF(K39=0,0,(IF(J39/K39&gt;1,1,J39/K39)))</f>
        <v>1</v>
      </c>
      <c r="M39" s="263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</row>
    <row r="40" spans="2:40" ht="23.1" customHeight="1" thickBot="1">
      <c r="B40" s="220"/>
      <c r="C40" s="476" t="s">
        <v>131</v>
      </c>
      <c r="D40" s="476"/>
      <c r="E40" s="253"/>
      <c r="F40" s="326">
        <f t="shared" ref="F40:K40" si="3">SUM(F10:F39)</f>
        <v>115703</v>
      </c>
      <c r="G40" s="393">
        <f t="shared" si="3"/>
        <v>242.91400000000002</v>
      </c>
      <c r="H40" s="393">
        <f t="shared" si="3"/>
        <v>58.785000000000004</v>
      </c>
      <c r="I40" s="393">
        <f t="shared" si="3"/>
        <v>70.094999999999985</v>
      </c>
      <c r="J40" s="397">
        <f t="shared" si="1"/>
        <v>371.79399999999998</v>
      </c>
      <c r="K40" s="393">
        <f t="shared" si="3"/>
        <v>166.31099999999995</v>
      </c>
      <c r="L40" s="331">
        <f t="shared" si="2"/>
        <v>1</v>
      </c>
      <c r="M40" s="263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</row>
    <row r="41" spans="2:40" ht="23.1" customHeight="1" thickBot="1">
      <c r="B41" s="254" t="s">
        <v>75</v>
      </c>
      <c r="C41" s="473" t="s">
        <v>389</v>
      </c>
      <c r="D41" s="473"/>
      <c r="E41" s="255"/>
      <c r="F41" s="341">
        <f>SUM(F11:F40)</f>
        <v>228366</v>
      </c>
      <c r="G41" s="474"/>
      <c r="H41" s="475"/>
      <c r="I41" s="475"/>
      <c r="J41" s="475"/>
      <c r="K41" s="475"/>
      <c r="L41" s="332"/>
      <c r="M41" s="264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</row>
    <row r="42" spans="2:40" ht="23.1" customHeight="1">
      <c r="B42" s="225">
        <v>1</v>
      </c>
      <c r="C42" s="245" t="s">
        <v>9</v>
      </c>
      <c r="D42" s="245" t="s">
        <v>87</v>
      </c>
      <c r="E42" s="380" t="s">
        <v>283</v>
      </c>
      <c r="F42" s="394">
        <v>4353</v>
      </c>
      <c r="G42" s="406">
        <v>26.99</v>
      </c>
      <c r="H42" s="406">
        <v>3.0169999999999999</v>
      </c>
      <c r="I42" s="406">
        <v>2.21</v>
      </c>
      <c r="J42" s="400">
        <f t="shared" ref="J42:J52" si="4">+I42+H42+G42</f>
        <v>32.216999999999999</v>
      </c>
      <c r="K42" s="421">
        <v>5.2270000000000003</v>
      </c>
      <c r="L42" s="382">
        <f>IF(K42=0,0,(IF(J42/K42&gt;1,1,J42/K42)))</f>
        <v>1</v>
      </c>
      <c r="M42" s="265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370" t="s">
        <v>386</v>
      </c>
      <c r="AL42" s="177"/>
      <c r="AM42" s="177"/>
      <c r="AN42" s="177"/>
    </row>
    <row r="43" spans="2:40" ht="23.1" customHeight="1">
      <c r="B43" s="198">
        <f>+B42+1</f>
        <v>2</v>
      </c>
      <c r="C43" s="203" t="s">
        <v>10</v>
      </c>
      <c r="D43" s="203" t="s">
        <v>11</v>
      </c>
      <c r="E43" s="374" t="s">
        <v>284</v>
      </c>
      <c r="F43" s="381">
        <v>8861</v>
      </c>
      <c r="G43" s="400">
        <v>26.882999999999999</v>
      </c>
      <c r="H43" s="400">
        <v>3.6269999999999998</v>
      </c>
      <c r="I43" s="401">
        <v>5.1509999999999998</v>
      </c>
      <c r="J43" s="400">
        <f t="shared" si="4"/>
        <v>35.661000000000001</v>
      </c>
      <c r="K43" s="422">
        <v>10.709</v>
      </c>
      <c r="L43" s="384">
        <f>IF(K43=0,0,(IF(J43/K43&gt;1,1,J43/K43)))</f>
        <v>1</v>
      </c>
      <c r="M43" s="265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</row>
    <row r="44" spans="2:40" ht="23.1" customHeight="1">
      <c r="B44" s="198">
        <v>3</v>
      </c>
      <c r="C44" s="203"/>
      <c r="D44" s="203" t="s">
        <v>88</v>
      </c>
      <c r="E44" s="374" t="s">
        <v>285</v>
      </c>
      <c r="F44" s="383">
        <v>1108</v>
      </c>
      <c r="G44" s="400">
        <v>3.694</v>
      </c>
      <c r="H44" s="400">
        <v>0.36599999999999999</v>
      </c>
      <c r="I44" s="400">
        <v>1.502</v>
      </c>
      <c r="J44" s="400">
        <f>+I44+H44+G44</f>
        <v>5.5619999999999994</v>
      </c>
      <c r="K44" s="422">
        <v>1.8680000000000001</v>
      </c>
      <c r="L44" s="384">
        <f t="shared" ref="L44:L52" si="5">IF(K44=0,0,(IF(J44/K44&gt;1,1,J44/K44)))</f>
        <v>1</v>
      </c>
      <c r="M44" s="265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</row>
    <row r="45" spans="2:40" ht="23.1" customHeight="1">
      <c r="B45" s="198">
        <v>4</v>
      </c>
      <c r="C45" s="203"/>
      <c r="D45" s="203" t="s">
        <v>89</v>
      </c>
      <c r="E45" s="374" t="s">
        <v>286</v>
      </c>
      <c r="F45" s="383">
        <v>2577</v>
      </c>
      <c r="G45" s="400">
        <v>3.472</v>
      </c>
      <c r="H45" s="400">
        <v>2.2570000000000001</v>
      </c>
      <c r="I45" s="400">
        <v>1.288</v>
      </c>
      <c r="J45" s="400">
        <f>+I45+H45+G45</f>
        <v>7.0169999999999995</v>
      </c>
      <c r="K45" s="422">
        <v>3.5449999999999999</v>
      </c>
      <c r="L45" s="384">
        <f t="shared" si="5"/>
        <v>1</v>
      </c>
      <c r="M45" s="265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</row>
    <row r="46" spans="2:40" ht="23.1" customHeight="1">
      <c r="B46" s="198">
        <v>5</v>
      </c>
      <c r="C46" s="203" t="s">
        <v>90</v>
      </c>
      <c r="D46" s="203" t="s">
        <v>144</v>
      </c>
      <c r="E46" s="374" t="s">
        <v>287</v>
      </c>
      <c r="F46" s="383">
        <v>464</v>
      </c>
      <c r="G46" s="400">
        <v>0.59599999999999997</v>
      </c>
      <c r="H46" s="400">
        <v>0</v>
      </c>
      <c r="I46" s="400">
        <v>0.3</v>
      </c>
      <c r="J46" s="400">
        <f t="shared" si="4"/>
        <v>0.89599999999999991</v>
      </c>
      <c r="K46" s="422">
        <v>0.3</v>
      </c>
      <c r="L46" s="384">
        <f t="shared" si="5"/>
        <v>1</v>
      </c>
      <c r="M46" s="265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</row>
    <row r="47" spans="2:40" ht="23.1" customHeight="1">
      <c r="B47" s="198">
        <v>6</v>
      </c>
      <c r="C47" s="203"/>
      <c r="D47" s="203" t="s">
        <v>91</v>
      </c>
      <c r="E47" s="374" t="s">
        <v>288</v>
      </c>
      <c r="F47" s="383">
        <v>1060</v>
      </c>
      <c r="G47" s="400">
        <v>1.08</v>
      </c>
      <c r="H47" s="400">
        <v>0.96</v>
      </c>
      <c r="I47" s="400">
        <v>7.5999999999999998E-2</v>
      </c>
      <c r="J47" s="400">
        <f t="shared" si="4"/>
        <v>2.1160000000000001</v>
      </c>
      <c r="K47" s="422">
        <v>1.032</v>
      </c>
      <c r="L47" s="384">
        <f t="shared" si="5"/>
        <v>1</v>
      </c>
      <c r="M47" s="265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</row>
    <row r="48" spans="2:40" ht="23.1" customHeight="1">
      <c r="B48" s="198">
        <v>7</v>
      </c>
      <c r="C48" s="203" t="s">
        <v>18</v>
      </c>
      <c r="D48" s="203" t="s">
        <v>92</v>
      </c>
      <c r="E48" s="374" t="s">
        <v>289</v>
      </c>
      <c r="F48" s="383">
        <v>4053</v>
      </c>
      <c r="G48" s="400">
        <v>2.7170000000000001</v>
      </c>
      <c r="H48" s="400">
        <v>0</v>
      </c>
      <c r="I48" s="400">
        <v>3</v>
      </c>
      <c r="J48" s="400">
        <f t="shared" si="4"/>
        <v>5.7170000000000005</v>
      </c>
      <c r="K48" s="422">
        <v>2.8570000000000002</v>
      </c>
      <c r="L48" s="384">
        <f t="shared" si="5"/>
        <v>1</v>
      </c>
      <c r="M48" s="265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</row>
    <row r="49" spans="2:40" ht="23.1" customHeight="1">
      <c r="B49" s="198">
        <v>8</v>
      </c>
      <c r="C49" s="203"/>
      <c r="D49" s="203" t="s">
        <v>93</v>
      </c>
      <c r="E49" s="374" t="s">
        <v>290</v>
      </c>
      <c r="F49" s="383">
        <v>18740</v>
      </c>
      <c r="G49" s="400">
        <v>6.0970000000000004</v>
      </c>
      <c r="H49" s="400">
        <v>7.3129999999999997</v>
      </c>
      <c r="I49" s="400">
        <v>7.5350000000000001</v>
      </c>
      <c r="J49" s="400">
        <f t="shared" si="4"/>
        <v>20.945</v>
      </c>
      <c r="K49" s="422">
        <v>13.339</v>
      </c>
      <c r="L49" s="384">
        <f t="shared" si="5"/>
        <v>1</v>
      </c>
      <c r="M49" s="265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</row>
    <row r="50" spans="2:40" ht="23.1" customHeight="1">
      <c r="B50" s="198">
        <v>9</v>
      </c>
      <c r="C50" s="203" t="s">
        <v>12</v>
      </c>
      <c r="D50" s="203" t="s">
        <v>145</v>
      </c>
      <c r="E50" s="374" t="s">
        <v>291</v>
      </c>
      <c r="F50" s="383">
        <v>2335</v>
      </c>
      <c r="G50" s="400">
        <v>1.3440000000000001</v>
      </c>
      <c r="H50" s="407">
        <v>2.0640000000000001</v>
      </c>
      <c r="I50" s="400">
        <v>0</v>
      </c>
      <c r="J50" s="400">
        <f t="shared" si="4"/>
        <v>3.4080000000000004</v>
      </c>
      <c r="K50" s="422">
        <v>2.0640000000000001</v>
      </c>
      <c r="L50" s="384">
        <f t="shared" si="5"/>
        <v>1</v>
      </c>
      <c r="M50" s="265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</row>
    <row r="51" spans="2:40" ht="23.1" customHeight="1">
      <c r="B51" s="198">
        <v>10</v>
      </c>
      <c r="C51" s="203"/>
      <c r="D51" s="203" t="s">
        <v>154</v>
      </c>
      <c r="E51" s="200" t="s">
        <v>292</v>
      </c>
      <c r="F51" s="383">
        <v>1060</v>
      </c>
      <c r="G51" s="400">
        <v>0.36099999999999999</v>
      </c>
      <c r="H51" s="400">
        <v>0</v>
      </c>
      <c r="I51" s="400">
        <v>0.26500000000000001</v>
      </c>
      <c r="J51" s="400">
        <f t="shared" si="4"/>
        <v>0.626</v>
      </c>
      <c r="K51" s="422">
        <v>0.26500000000000001</v>
      </c>
      <c r="L51" s="384">
        <f t="shared" si="5"/>
        <v>1</v>
      </c>
      <c r="M51" s="265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</row>
    <row r="52" spans="2:40" ht="23.1" customHeight="1">
      <c r="B52" s="198">
        <v>11</v>
      </c>
      <c r="C52" s="203" t="s">
        <v>14</v>
      </c>
      <c r="D52" s="203" t="s">
        <v>152</v>
      </c>
      <c r="E52" s="374" t="s">
        <v>293</v>
      </c>
      <c r="F52" s="212" t="s">
        <v>153</v>
      </c>
      <c r="G52" s="400">
        <v>0</v>
      </c>
      <c r="H52" s="400">
        <v>0</v>
      </c>
      <c r="I52" s="400">
        <v>0</v>
      </c>
      <c r="J52" s="400">
        <f t="shared" si="4"/>
        <v>0</v>
      </c>
      <c r="K52" s="422">
        <v>0</v>
      </c>
      <c r="L52" s="384">
        <f t="shared" si="5"/>
        <v>0</v>
      </c>
      <c r="M52" s="265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</row>
    <row r="53" spans="2:40" ht="23.1" customHeight="1" thickBot="1">
      <c r="B53" s="220" t="s">
        <v>363</v>
      </c>
      <c r="C53" s="477" t="s">
        <v>132</v>
      </c>
      <c r="D53" s="477"/>
      <c r="E53" s="385"/>
      <c r="F53" s="415">
        <f>SUM(F42:F52)</f>
        <v>44611</v>
      </c>
      <c r="G53" s="393">
        <f>SUM(G42:G52)</f>
        <v>73.233999999999995</v>
      </c>
      <c r="H53" s="393">
        <f>SUM(H42:H52)</f>
        <v>19.603999999999999</v>
      </c>
      <c r="I53" s="393">
        <f>SUM(I42:I52)</f>
        <v>21.327000000000002</v>
      </c>
      <c r="J53" s="393">
        <f>SUM(G53+H53+I53)</f>
        <v>114.16499999999999</v>
      </c>
      <c r="K53" s="393">
        <f>SUM(K42:K52)</f>
        <v>41.205999999999996</v>
      </c>
      <c r="L53" s="386">
        <f>IF(K53=0,0,(IF(J53/K53&gt;1,1,J53/K53)))</f>
        <v>1</v>
      </c>
      <c r="M53" s="265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</row>
    <row r="54" spans="2:40" ht="23.1" customHeight="1" thickBot="1">
      <c r="B54" s="222" t="s">
        <v>77</v>
      </c>
      <c r="C54" s="469" t="s">
        <v>78</v>
      </c>
      <c r="D54" s="469"/>
      <c r="E54" s="255"/>
      <c r="F54" s="416"/>
      <c r="G54" s="398"/>
      <c r="H54" s="399"/>
      <c r="I54" s="399"/>
      <c r="J54" s="399"/>
      <c r="K54" s="399"/>
      <c r="L54" s="332"/>
      <c r="M54" s="264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</row>
    <row r="55" spans="2:40" ht="23.1" customHeight="1">
      <c r="B55" s="225">
        <v>1</v>
      </c>
      <c r="C55" s="245" t="s">
        <v>13</v>
      </c>
      <c r="D55" s="245" t="s">
        <v>175</v>
      </c>
      <c r="E55" s="380" t="s">
        <v>294</v>
      </c>
      <c r="F55" s="381">
        <v>1379</v>
      </c>
      <c r="G55" s="408">
        <v>0</v>
      </c>
      <c r="H55" s="408">
        <v>4.9000000000000002E-2</v>
      </c>
      <c r="I55" s="408">
        <v>2.5000000000000001E-2</v>
      </c>
      <c r="J55" s="409">
        <f>+I55+H55+G55</f>
        <v>7.400000000000001E-2</v>
      </c>
      <c r="K55" s="408">
        <v>0</v>
      </c>
      <c r="L55" s="247">
        <f>IF(K55=0,0,(IF(J55/K55&gt;1,1,J55/K55)))</f>
        <v>0</v>
      </c>
      <c r="M55" s="256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370" t="s">
        <v>381</v>
      </c>
      <c r="AL55" s="177"/>
      <c r="AM55" s="177"/>
      <c r="AN55" s="177"/>
    </row>
    <row r="56" spans="2:40" ht="23.1" customHeight="1">
      <c r="B56" s="198">
        <v>2</v>
      </c>
      <c r="C56" s="203"/>
      <c r="D56" s="203" t="s">
        <v>148</v>
      </c>
      <c r="E56" s="374" t="s">
        <v>295</v>
      </c>
      <c r="F56" s="383">
        <v>989</v>
      </c>
      <c r="G56" s="410">
        <v>0.41</v>
      </c>
      <c r="H56" s="410">
        <v>0</v>
      </c>
      <c r="I56" s="410">
        <v>0.46400000000000002</v>
      </c>
      <c r="J56" s="409">
        <f t="shared" ref="J56:J69" si="6">+I56+H56+G56</f>
        <v>0.874</v>
      </c>
      <c r="K56" s="410">
        <v>0.23799999999999999</v>
      </c>
      <c r="L56" s="237">
        <f>IF(K56=0,0,(IF(J56/K56&gt;1,1,J56/K56)))</f>
        <v>1</v>
      </c>
      <c r="M56" s="256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</row>
    <row r="57" spans="2:40" ht="23.1" customHeight="1">
      <c r="B57" s="198">
        <v>3</v>
      </c>
      <c r="C57" s="203" t="s">
        <v>14</v>
      </c>
      <c r="D57" s="203" t="s">
        <v>15</v>
      </c>
      <c r="E57" s="374" t="s">
        <v>296</v>
      </c>
      <c r="F57" s="383">
        <v>5137</v>
      </c>
      <c r="G57" s="410">
        <v>0</v>
      </c>
      <c r="H57" s="410">
        <v>0</v>
      </c>
      <c r="I57" s="410">
        <v>0</v>
      </c>
      <c r="J57" s="409">
        <f t="shared" si="6"/>
        <v>0</v>
      </c>
      <c r="K57" s="410">
        <v>0</v>
      </c>
      <c r="L57" s="237">
        <f>IF(K57=0,0,(IF(J57/K57&gt;1,1,J57/K57)))</f>
        <v>0</v>
      </c>
      <c r="M57" s="256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</row>
    <row r="58" spans="2:40" ht="23.1" customHeight="1">
      <c r="B58" s="198">
        <v>4</v>
      </c>
      <c r="C58" s="203" t="s">
        <v>18</v>
      </c>
      <c r="D58" s="311" t="s">
        <v>359</v>
      </c>
      <c r="E58" s="374" t="s">
        <v>360</v>
      </c>
      <c r="F58" s="383">
        <v>9818</v>
      </c>
      <c r="G58" s="410">
        <v>36.643000000000001</v>
      </c>
      <c r="H58" s="410">
        <v>1.607</v>
      </c>
      <c r="I58" s="410">
        <v>0</v>
      </c>
      <c r="J58" s="409">
        <f t="shared" si="6"/>
        <v>38.25</v>
      </c>
      <c r="K58" s="410">
        <v>0</v>
      </c>
      <c r="L58" s="237">
        <f>IF(K58=0,0,(IF(J58/K58&gt;1,1,J58/K58)))</f>
        <v>0</v>
      </c>
      <c r="M58" s="256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</row>
    <row r="59" spans="2:40" ht="23.1" customHeight="1">
      <c r="B59" s="198">
        <v>5</v>
      </c>
      <c r="C59" s="203" t="s">
        <v>20</v>
      </c>
      <c r="D59" s="203" t="s">
        <v>149</v>
      </c>
      <c r="E59" s="374" t="s">
        <v>297</v>
      </c>
      <c r="F59" s="383">
        <v>1590</v>
      </c>
      <c r="G59" s="410">
        <v>4.4130000000000003</v>
      </c>
      <c r="H59" s="410">
        <v>1.5009999999999999</v>
      </c>
      <c r="I59" s="410">
        <v>0</v>
      </c>
      <c r="J59" s="409">
        <f t="shared" si="6"/>
        <v>5.9139999999999997</v>
      </c>
      <c r="K59" s="410">
        <v>0</v>
      </c>
      <c r="L59" s="237">
        <f t="shared" ref="L59:L68" si="7">IF(K59=0,0,(IF(J59/K59&gt;1,1,J59/K59)))</f>
        <v>0</v>
      </c>
      <c r="M59" s="256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</row>
    <row r="60" spans="2:40" ht="23.1" customHeight="1">
      <c r="B60" s="198">
        <v>6</v>
      </c>
      <c r="C60" s="203" t="s">
        <v>24</v>
      </c>
      <c r="D60" s="249" t="s">
        <v>254</v>
      </c>
      <c r="E60" s="374" t="s">
        <v>298</v>
      </c>
      <c r="F60" s="383">
        <v>163</v>
      </c>
      <c r="G60" s="410">
        <v>0</v>
      </c>
      <c r="H60" s="410">
        <v>4.2999999999999997E-2</v>
      </c>
      <c r="I60" s="410">
        <v>3.9E-2</v>
      </c>
      <c r="J60" s="409">
        <f t="shared" si="6"/>
        <v>8.199999999999999E-2</v>
      </c>
      <c r="K60" s="410">
        <v>0</v>
      </c>
      <c r="L60" s="237">
        <f t="shared" si="7"/>
        <v>0</v>
      </c>
      <c r="M60" s="256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</row>
    <row r="61" spans="2:40" ht="23.1" customHeight="1">
      <c r="B61" s="198">
        <v>7</v>
      </c>
      <c r="C61" s="203" t="s">
        <v>22</v>
      </c>
      <c r="D61" s="203" t="s">
        <v>150</v>
      </c>
      <c r="E61" s="374" t="s">
        <v>299</v>
      </c>
      <c r="F61" s="383">
        <v>1302</v>
      </c>
      <c r="G61" s="410">
        <v>2.75</v>
      </c>
      <c r="H61" s="410">
        <v>4.2999999999999997E-2</v>
      </c>
      <c r="I61" s="410">
        <v>4.5999999999999999E-2</v>
      </c>
      <c r="J61" s="409">
        <f t="shared" si="6"/>
        <v>2.839</v>
      </c>
      <c r="K61" s="410">
        <v>0.33</v>
      </c>
      <c r="L61" s="237">
        <f t="shared" si="7"/>
        <v>1</v>
      </c>
      <c r="M61" s="256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</row>
    <row r="62" spans="2:40" ht="23.1" customHeight="1">
      <c r="B62" s="198">
        <v>8</v>
      </c>
      <c r="C62" s="203" t="s">
        <v>24</v>
      </c>
      <c r="D62" s="203" t="s">
        <v>25</v>
      </c>
      <c r="E62" s="374" t="s">
        <v>300</v>
      </c>
      <c r="F62" s="383">
        <v>2805</v>
      </c>
      <c r="G62" s="410">
        <v>1.3069999999999999</v>
      </c>
      <c r="H62" s="410">
        <v>0.124</v>
      </c>
      <c r="I62" s="410">
        <v>0.20399999999999999</v>
      </c>
      <c r="J62" s="409">
        <f t="shared" si="6"/>
        <v>1.6349999999999998</v>
      </c>
      <c r="K62" s="410">
        <v>0.25</v>
      </c>
      <c r="L62" s="237">
        <f t="shared" si="7"/>
        <v>1</v>
      </c>
      <c r="M62" s="256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</row>
    <row r="63" spans="2:40" ht="23.1" customHeight="1">
      <c r="B63" s="198">
        <v>9</v>
      </c>
      <c r="C63" s="203"/>
      <c r="D63" s="203" t="s">
        <v>151</v>
      </c>
      <c r="E63" s="374" t="s">
        <v>301</v>
      </c>
      <c r="F63" s="383">
        <v>683</v>
      </c>
      <c r="G63" s="410">
        <v>0.24099999999999999</v>
      </c>
      <c r="H63" s="410">
        <v>0</v>
      </c>
      <c r="I63" s="410">
        <v>0.28399999999999997</v>
      </c>
      <c r="J63" s="409">
        <f t="shared" si="6"/>
        <v>0.52499999999999991</v>
      </c>
      <c r="K63" s="410">
        <v>0</v>
      </c>
      <c r="L63" s="237">
        <f t="shared" si="7"/>
        <v>0</v>
      </c>
      <c r="M63" s="256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</row>
    <row r="64" spans="2:40" ht="23.1" customHeight="1">
      <c r="B64" s="198">
        <v>10</v>
      </c>
      <c r="C64" s="203" t="s">
        <v>26</v>
      </c>
      <c r="D64" s="203" t="s">
        <v>27</v>
      </c>
      <c r="E64" s="374" t="s">
        <v>302</v>
      </c>
      <c r="F64" s="383">
        <v>2617</v>
      </c>
      <c r="G64" s="410">
        <v>0.10100000000000001</v>
      </c>
      <c r="H64" s="410">
        <v>0.16900000000000001</v>
      </c>
      <c r="I64" s="410">
        <v>7.1999999999999995E-2</v>
      </c>
      <c r="J64" s="409">
        <f>G64+H64+I64</f>
        <v>0.34200000000000003</v>
      </c>
      <c r="K64" s="410">
        <v>0</v>
      </c>
      <c r="L64" s="237">
        <f t="shared" si="7"/>
        <v>0</v>
      </c>
      <c r="M64" s="256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</row>
    <row r="65" spans="2:40" ht="23.1" customHeight="1">
      <c r="B65" s="198">
        <v>11</v>
      </c>
      <c r="C65" s="203"/>
      <c r="D65" s="203" t="s">
        <v>143</v>
      </c>
      <c r="E65" s="374" t="s">
        <v>303</v>
      </c>
      <c r="F65" s="383">
        <v>1536</v>
      </c>
      <c r="G65" s="410">
        <v>4.1000000000000002E-2</v>
      </c>
      <c r="H65" s="410">
        <v>0.182</v>
      </c>
      <c r="I65" s="410">
        <v>0.18</v>
      </c>
      <c r="J65" s="409">
        <f>G65+H65+I65</f>
        <v>0.40300000000000002</v>
      </c>
      <c r="K65" s="410">
        <v>1.92</v>
      </c>
      <c r="L65" s="237">
        <f t="shared" si="7"/>
        <v>0.20989583333333336</v>
      </c>
      <c r="M65" s="256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</row>
    <row r="66" spans="2:40" ht="23.1" customHeight="1">
      <c r="B66" s="198">
        <v>12</v>
      </c>
      <c r="C66" s="203" t="s">
        <v>18</v>
      </c>
      <c r="D66" s="203" t="s">
        <v>382</v>
      </c>
      <c r="E66" s="374" t="s">
        <v>296</v>
      </c>
      <c r="F66" s="383">
        <v>7938</v>
      </c>
      <c r="G66" s="410">
        <v>11.315</v>
      </c>
      <c r="H66" s="410">
        <v>0</v>
      </c>
      <c r="I66" s="410">
        <v>4</v>
      </c>
      <c r="J66" s="409">
        <f t="shared" si="6"/>
        <v>15.315</v>
      </c>
      <c r="K66" s="410">
        <v>9.923</v>
      </c>
      <c r="L66" s="237">
        <f t="shared" si="7"/>
        <v>1</v>
      </c>
      <c r="M66" s="256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</row>
    <row r="67" spans="2:40" ht="23.1" customHeight="1">
      <c r="B67" s="198">
        <v>13</v>
      </c>
      <c r="C67" s="203"/>
      <c r="D67" s="203" t="s">
        <v>236</v>
      </c>
      <c r="E67" s="374" t="s">
        <v>296</v>
      </c>
      <c r="F67" s="383">
        <v>16055</v>
      </c>
      <c r="G67" s="410">
        <v>9.5570000000000004</v>
      </c>
      <c r="H67" s="410">
        <v>0</v>
      </c>
      <c r="I67" s="410">
        <v>11.875</v>
      </c>
      <c r="J67" s="409">
        <f>G67+I67</f>
        <v>21.432000000000002</v>
      </c>
      <c r="K67" s="410">
        <v>20.068999999999999</v>
      </c>
      <c r="L67" s="237">
        <f t="shared" si="7"/>
        <v>1</v>
      </c>
      <c r="M67" s="256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</row>
    <row r="68" spans="2:40" ht="23.1" customHeight="1">
      <c r="B68" s="198">
        <v>14</v>
      </c>
      <c r="C68" s="203"/>
      <c r="D68" s="203" t="s">
        <v>237</v>
      </c>
      <c r="E68" s="374" t="s">
        <v>304</v>
      </c>
      <c r="F68" s="383">
        <v>37451</v>
      </c>
      <c r="G68" s="410">
        <v>57.957000000000001</v>
      </c>
      <c r="H68" s="410">
        <v>11.266999999999999</v>
      </c>
      <c r="I68" s="410">
        <v>20.338999999999999</v>
      </c>
      <c r="J68" s="409">
        <f t="shared" si="6"/>
        <v>89.563000000000002</v>
      </c>
      <c r="K68" s="410">
        <v>18.632999999999999</v>
      </c>
      <c r="L68" s="237">
        <f t="shared" si="7"/>
        <v>1</v>
      </c>
      <c r="M68" s="256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</row>
    <row r="69" spans="2:40" ht="23.1" customHeight="1" thickBot="1">
      <c r="B69" s="207"/>
      <c r="C69" s="468" t="s">
        <v>133</v>
      </c>
      <c r="D69" s="468"/>
      <c r="E69" s="250"/>
      <c r="F69" s="250">
        <f>SUM(F55:F68)</f>
        <v>89463</v>
      </c>
      <c r="G69" s="334">
        <f>SUM(G55:G68)</f>
        <v>124.73499999999999</v>
      </c>
      <c r="H69" s="312">
        <f>SUM(H55:H68)</f>
        <v>14.984999999999999</v>
      </c>
      <c r="I69" s="312">
        <f>SUM(I55:I68)</f>
        <v>37.527999999999999</v>
      </c>
      <c r="J69" s="333">
        <f t="shared" si="6"/>
        <v>177.24799999999999</v>
      </c>
      <c r="K69" s="312">
        <f>SUM(K55:K68)</f>
        <v>51.363</v>
      </c>
      <c r="L69" s="335">
        <f>IF((J69/K69)&gt;1,1,J69/K69)</f>
        <v>1</v>
      </c>
      <c r="M69" s="266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</row>
    <row r="70" spans="2:40" ht="24.95" customHeight="1">
      <c r="B70" s="197" t="s">
        <v>79</v>
      </c>
      <c r="C70" s="464" t="s">
        <v>80</v>
      </c>
      <c r="D70" s="464"/>
      <c r="E70" s="430"/>
      <c r="F70" s="318"/>
      <c r="G70" s="213"/>
      <c r="H70" s="214"/>
      <c r="I70" s="214"/>
      <c r="J70" s="215"/>
      <c r="K70" s="218" t="s">
        <v>2</v>
      </c>
      <c r="L70" s="216"/>
      <c r="M70" s="267"/>
    </row>
    <row r="71" spans="2:40" ht="15.75">
      <c r="B71" s="198">
        <v>1</v>
      </c>
      <c r="C71" s="202" t="s">
        <v>140</v>
      </c>
      <c r="D71" s="199" t="s">
        <v>135</v>
      </c>
      <c r="E71" s="200" t="s">
        <v>306</v>
      </c>
      <c r="F71" s="318">
        <f>3030+7484+1888+439+1903+9717</f>
        <v>24461</v>
      </c>
      <c r="G71" s="400">
        <v>167.25</v>
      </c>
      <c r="H71" s="400">
        <v>12.14</v>
      </c>
      <c r="I71" s="400">
        <v>4.13</v>
      </c>
      <c r="J71" s="400">
        <f>G71+H71+I71</f>
        <v>183.51999999999998</v>
      </c>
      <c r="K71" s="420">
        <v>12</v>
      </c>
      <c r="L71" s="303">
        <f>IF(K71=0,0,(IF(J71/K71&gt;1,1,J71/K71)))</f>
        <v>1</v>
      </c>
    </row>
    <row r="72" spans="2:40" ht="15.75">
      <c r="B72" s="198">
        <v>2</v>
      </c>
      <c r="C72" s="202" t="s">
        <v>29</v>
      </c>
      <c r="D72" s="203" t="s">
        <v>30</v>
      </c>
      <c r="E72" s="204" t="s">
        <v>307</v>
      </c>
      <c r="F72" s="318">
        <v>650</v>
      </c>
      <c r="G72" s="400">
        <v>5.0030000000000001</v>
      </c>
      <c r="H72" s="400">
        <v>0.80400000000000005</v>
      </c>
      <c r="I72" s="400">
        <v>0</v>
      </c>
      <c r="J72" s="400">
        <f t="shared" ref="J72:J115" si="8">G72+H72+I72</f>
        <v>5.8070000000000004</v>
      </c>
      <c r="K72" s="420">
        <v>0.45600000000000002</v>
      </c>
      <c r="L72" s="303">
        <f t="shared" ref="L72:L115" si="9">IF(K72=0,0,(IF(J72/K72&gt;1,1,J72/K72)))</f>
        <v>1</v>
      </c>
    </row>
    <row r="73" spans="2:40" ht="15.75">
      <c r="B73" s="198">
        <v>3</v>
      </c>
      <c r="C73" s="202" t="s">
        <v>29</v>
      </c>
      <c r="D73" s="203" t="s">
        <v>99</v>
      </c>
      <c r="E73" s="204" t="s">
        <v>308</v>
      </c>
      <c r="F73" s="318">
        <v>1191</v>
      </c>
      <c r="G73" s="400">
        <v>0.42199999999999999</v>
      </c>
      <c r="H73" s="400">
        <v>0.92</v>
      </c>
      <c r="I73" s="400">
        <v>0</v>
      </c>
      <c r="J73" s="400">
        <f t="shared" si="8"/>
        <v>1.3420000000000001</v>
      </c>
      <c r="K73" s="420">
        <v>0.95</v>
      </c>
      <c r="L73" s="303">
        <f t="shared" si="9"/>
        <v>1</v>
      </c>
    </row>
    <row r="74" spans="2:40" ht="15.75">
      <c r="B74" s="198">
        <f t="shared" ref="B74:B114" si="10">+B73+1</f>
        <v>4</v>
      </c>
      <c r="C74" s="202" t="s">
        <v>29</v>
      </c>
      <c r="D74" s="203" t="s">
        <v>100</v>
      </c>
      <c r="E74" s="204" t="s">
        <v>309</v>
      </c>
      <c r="F74" s="318">
        <v>1100</v>
      </c>
      <c r="G74" s="400">
        <v>0.94499999999999995</v>
      </c>
      <c r="H74" s="400">
        <v>0.88500000000000001</v>
      </c>
      <c r="I74" s="400">
        <v>0</v>
      </c>
      <c r="J74" s="400">
        <f t="shared" si="8"/>
        <v>1.83</v>
      </c>
      <c r="K74" s="420">
        <v>0.88</v>
      </c>
      <c r="L74" s="303">
        <f t="shared" si="9"/>
        <v>1</v>
      </c>
    </row>
    <row r="75" spans="2:40" ht="15.75">
      <c r="B75" s="198">
        <f t="shared" si="10"/>
        <v>5</v>
      </c>
      <c r="C75" s="202" t="s">
        <v>33</v>
      </c>
      <c r="D75" s="203" t="s">
        <v>39</v>
      </c>
      <c r="E75" s="204" t="s">
        <v>310</v>
      </c>
      <c r="F75" s="318">
        <v>550</v>
      </c>
      <c r="G75" s="400">
        <v>0.27500000000000002</v>
      </c>
      <c r="H75" s="400">
        <v>0.11</v>
      </c>
      <c r="I75" s="400">
        <v>0.05</v>
      </c>
      <c r="J75" s="400">
        <f t="shared" si="8"/>
        <v>0.435</v>
      </c>
      <c r="K75" s="420">
        <v>0.22500000000000001</v>
      </c>
      <c r="L75" s="303">
        <f t="shared" si="9"/>
        <v>1</v>
      </c>
    </row>
    <row r="76" spans="2:40" ht="15.75">
      <c r="B76" s="198">
        <f t="shared" si="10"/>
        <v>6</v>
      </c>
      <c r="C76" s="202" t="s">
        <v>1</v>
      </c>
      <c r="D76" s="203" t="s">
        <v>28</v>
      </c>
      <c r="E76" s="204" t="s">
        <v>311</v>
      </c>
      <c r="F76" s="318">
        <v>637</v>
      </c>
      <c r="G76" s="400">
        <v>0</v>
      </c>
      <c r="H76" s="400">
        <v>0</v>
      </c>
      <c r="I76" s="400">
        <v>0.115</v>
      </c>
      <c r="J76" s="400">
        <f t="shared" si="8"/>
        <v>0.115</v>
      </c>
      <c r="K76" s="420">
        <v>0.125</v>
      </c>
      <c r="L76" s="303">
        <f t="shared" si="9"/>
        <v>0.92</v>
      </c>
    </row>
    <row r="77" spans="2:40" ht="15.75">
      <c r="B77" s="198">
        <f t="shared" si="10"/>
        <v>7</v>
      </c>
      <c r="C77" s="202" t="s">
        <v>29</v>
      </c>
      <c r="D77" s="203" t="s">
        <v>101</v>
      </c>
      <c r="E77" s="204" t="s">
        <v>312</v>
      </c>
      <c r="F77" s="318">
        <v>325</v>
      </c>
      <c r="G77" s="400">
        <v>2.516</v>
      </c>
      <c r="H77" s="400">
        <v>0.379</v>
      </c>
      <c r="I77" s="400">
        <v>0</v>
      </c>
      <c r="J77" s="400">
        <f t="shared" si="8"/>
        <v>2.895</v>
      </c>
      <c r="K77" s="420">
        <v>0.25</v>
      </c>
      <c r="L77" s="303">
        <f t="shared" si="9"/>
        <v>1</v>
      </c>
    </row>
    <row r="78" spans="2:40" ht="15.75">
      <c r="B78" s="198">
        <f t="shared" si="10"/>
        <v>8</v>
      </c>
      <c r="C78" s="202" t="s">
        <v>38</v>
      </c>
      <c r="D78" s="203" t="s">
        <v>102</v>
      </c>
      <c r="E78" s="204" t="s">
        <v>310</v>
      </c>
      <c r="F78" s="318">
        <v>51</v>
      </c>
      <c r="G78" s="400">
        <v>2.75</v>
      </c>
      <c r="H78" s="400">
        <v>0.05</v>
      </c>
      <c r="I78" s="400">
        <v>0</v>
      </c>
      <c r="J78" s="400">
        <f t="shared" si="8"/>
        <v>2.8</v>
      </c>
      <c r="K78" s="420">
        <v>0.05</v>
      </c>
      <c r="L78" s="303">
        <f t="shared" si="9"/>
        <v>1</v>
      </c>
    </row>
    <row r="79" spans="2:40" ht="15.75">
      <c r="B79" s="198">
        <f t="shared" si="10"/>
        <v>9</v>
      </c>
      <c r="C79" s="202" t="s">
        <v>31</v>
      </c>
      <c r="D79" s="203" t="s">
        <v>103</v>
      </c>
      <c r="E79" s="204" t="s">
        <v>313</v>
      </c>
      <c r="F79" s="318">
        <v>748</v>
      </c>
      <c r="G79" s="400">
        <v>2.4849999999999999</v>
      </c>
      <c r="H79" s="400">
        <v>0</v>
      </c>
      <c r="I79" s="400">
        <v>0.42</v>
      </c>
      <c r="J79" s="400">
        <f t="shared" si="8"/>
        <v>2.9049999999999998</v>
      </c>
      <c r="K79" s="420">
        <v>0.45</v>
      </c>
      <c r="L79" s="303">
        <f t="shared" si="9"/>
        <v>1</v>
      </c>
    </row>
    <row r="80" spans="2:40" ht="15.75">
      <c r="B80" s="198">
        <f t="shared" si="10"/>
        <v>10</v>
      </c>
      <c r="C80" s="202" t="s">
        <v>31</v>
      </c>
      <c r="D80" s="203" t="s">
        <v>120</v>
      </c>
      <c r="E80" s="204" t="s">
        <v>314</v>
      </c>
      <c r="F80" s="318">
        <v>168</v>
      </c>
      <c r="G80" s="400">
        <v>0</v>
      </c>
      <c r="H80" s="400">
        <v>0.122</v>
      </c>
      <c r="I80" s="400">
        <v>0</v>
      </c>
      <c r="J80" s="400">
        <f t="shared" si="8"/>
        <v>0.122</v>
      </c>
      <c r="K80" s="420">
        <v>0.13</v>
      </c>
      <c r="L80" s="303">
        <f t="shared" si="9"/>
        <v>0.93846153846153846</v>
      </c>
    </row>
    <row r="81" spans="2:12" ht="15.75">
      <c r="B81" s="198">
        <f t="shared" si="10"/>
        <v>11</v>
      </c>
      <c r="C81" s="202" t="s">
        <v>31</v>
      </c>
      <c r="D81" s="203" t="s">
        <v>121</v>
      </c>
      <c r="E81" s="204" t="s">
        <v>315</v>
      </c>
      <c r="F81" s="318">
        <v>156</v>
      </c>
      <c r="G81" s="400">
        <v>0</v>
      </c>
      <c r="H81" s="400">
        <v>4.4999999999999998E-2</v>
      </c>
      <c r="I81" s="400">
        <v>4.3999999999999997E-2</v>
      </c>
      <c r="J81" s="400">
        <f t="shared" si="8"/>
        <v>8.8999999999999996E-2</v>
      </c>
      <c r="K81" s="420">
        <v>0.1</v>
      </c>
      <c r="L81" s="303">
        <f t="shared" si="9"/>
        <v>0.8899999999999999</v>
      </c>
    </row>
    <row r="82" spans="2:12" ht="15.75">
      <c r="B82" s="198">
        <f t="shared" si="10"/>
        <v>12</v>
      </c>
      <c r="C82" s="202" t="s">
        <v>31</v>
      </c>
      <c r="D82" s="203" t="s">
        <v>122</v>
      </c>
      <c r="E82" s="204" t="s">
        <v>312</v>
      </c>
      <c r="F82" s="318">
        <v>192</v>
      </c>
      <c r="G82" s="400">
        <v>0</v>
      </c>
      <c r="H82" s="400">
        <v>0</v>
      </c>
      <c r="I82" s="400">
        <v>0.16800000000000001</v>
      </c>
      <c r="J82" s="400">
        <f t="shared" si="8"/>
        <v>0.16800000000000001</v>
      </c>
      <c r="K82" s="420">
        <v>0.09</v>
      </c>
      <c r="L82" s="303">
        <f t="shared" si="9"/>
        <v>1</v>
      </c>
    </row>
    <row r="83" spans="2:12" ht="15.75">
      <c r="B83" s="198">
        <f t="shared" si="10"/>
        <v>13</v>
      </c>
      <c r="C83" s="202" t="s">
        <v>31</v>
      </c>
      <c r="D83" s="203" t="s">
        <v>123</v>
      </c>
      <c r="E83" s="204" t="s">
        <v>312</v>
      </c>
      <c r="F83" s="318">
        <v>348</v>
      </c>
      <c r="G83" s="400">
        <v>0</v>
      </c>
      <c r="H83" s="400">
        <v>0</v>
      </c>
      <c r="I83" s="401">
        <v>0.32800000000000001</v>
      </c>
      <c r="J83" s="400">
        <f t="shared" si="8"/>
        <v>0.32800000000000001</v>
      </c>
      <c r="K83" s="420">
        <v>0.156</v>
      </c>
      <c r="L83" s="303">
        <v>1</v>
      </c>
    </row>
    <row r="84" spans="2:12" ht="15.75">
      <c r="B84" s="198">
        <f t="shared" si="10"/>
        <v>14</v>
      </c>
      <c r="C84" s="202" t="s">
        <v>31</v>
      </c>
      <c r="D84" s="203" t="s">
        <v>124</v>
      </c>
      <c r="E84" s="204" t="s">
        <v>371</v>
      </c>
      <c r="F84" s="318">
        <v>437</v>
      </c>
      <c r="G84" s="400">
        <v>0</v>
      </c>
      <c r="H84" s="400">
        <v>0.24399999999999999</v>
      </c>
      <c r="I84" s="400">
        <v>0</v>
      </c>
      <c r="J84" s="400">
        <f t="shared" si="8"/>
        <v>0.24399999999999999</v>
      </c>
      <c r="K84" s="420">
        <v>0.22</v>
      </c>
      <c r="L84" s="303">
        <f t="shared" si="9"/>
        <v>1</v>
      </c>
    </row>
    <row r="85" spans="2:12" ht="15.75">
      <c r="B85" s="198">
        <f t="shared" si="10"/>
        <v>15</v>
      </c>
      <c r="C85" s="202" t="s">
        <v>12</v>
      </c>
      <c r="D85" s="203" t="s">
        <v>35</v>
      </c>
      <c r="E85" s="204" t="s">
        <v>296</v>
      </c>
      <c r="F85" s="318">
        <v>653</v>
      </c>
      <c r="G85" s="400">
        <v>1.2450000000000001</v>
      </c>
      <c r="H85" s="401">
        <v>0.80400000000000005</v>
      </c>
      <c r="I85" s="400">
        <v>0</v>
      </c>
      <c r="J85" s="400">
        <f t="shared" si="8"/>
        <v>2.0490000000000004</v>
      </c>
      <c r="K85" s="420">
        <v>0.5</v>
      </c>
      <c r="L85" s="303">
        <f t="shared" si="9"/>
        <v>1</v>
      </c>
    </row>
    <row r="86" spans="2:12" ht="15.75">
      <c r="B86" s="198">
        <f t="shared" si="10"/>
        <v>16</v>
      </c>
      <c r="C86" s="202" t="s">
        <v>33</v>
      </c>
      <c r="D86" s="203" t="s">
        <v>113</v>
      </c>
      <c r="E86" s="204" t="s">
        <v>316</v>
      </c>
      <c r="F86" s="318">
        <v>2814</v>
      </c>
      <c r="G86" s="400">
        <v>4.25</v>
      </c>
      <c r="H86" s="400">
        <v>0</v>
      </c>
      <c r="I86" s="400">
        <v>2.1190000000000002</v>
      </c>
      <c r="J86" s="400">
        <f t="shared" si="8"/>
        <v>6.3689999999999998</v>
      </c>
      <c r="K86" s="420">
        <v>1</v>
      </c>
      <c r="L86" s="303">
        <f t="shared" si="9"/>
        <v>1</v>
      </c>
    </row>
    <row r="87" spans="2:12" ht="15.75">
      <c r="B87" s="198">
        <f t="shared" si="10"/>
        <v>17</v>
      </c>
      <c r="C87" s="202" t="s">
        <v>32</v>
      </c>
      <c r="D87" s="203" t="s">
        <v>176</v>
      </c>
      <c r="E87" s="204" t="s">
        <v>316</v>
      </c>
      <c r="F87" s="318">
        <v>706</v>
      </c>
      <c r="G87" s="400">
        <v>6.11</v>
      </c>
      <c r="H87" s="400">
        <v>0.51900000000000002</v>
      </c>
      <c r="I87" s="400">
        <v>0</v>
      </c>
      <c r="J87" s="400">
        <f t="shared" si="8"/>
        <v>6.6290000000000004</v>
      </c>
      <c r="K87" s="420">
        <v>0.25</v>
      </c>
      <c r="L87" s="303">
        <f t="shared" si="9"/>
        <v>1</v>
      </c>
    </row>
    <row r="88" spans="2:12" ht="15.75">
      <c r="B88" s="198">
        <f t="shared" si="10"/>
        <v>18</v>
      </c>
      <c r="C88" s="202" t="s">
        <v>12</v>
      </c>
      <c r="D88" s="203" t="s">
        <v>114</v>
      </c>
      <c r="E88" s="204" t="s">
        <v>316</v>
      </c>
      <c r="F88" s="318">
        <v>472</v>
      </c>
      <c r="G88" s="400">
        <v>0.372</v>
      </c>
      <c r="H88" s="400">
        <v>0</v>
      </c>
      <c r="I88" s="400">
        <v>0.46500000000000002</v>
      </c>
      <c r="J88" s="400">
        <f t="shared" si="8"/>
        <v>0.83699999999999997</v>
      </c>
      <c r="K88" s="420">
        <v>0.4</v>
      </c>
      <c r="L88" s="303">
        <f t="shared" si="9"/>
        <v>1</v>
      </c>
    </row>
    <row r="89" spans="2:12" ht="15.75">
      <c r="B89" s="198">
        <f t="shared" si="10"/>
        <v>19</v>
      </c>
      <c r="C89" s="202" t="s">
        <v>12</v>
      </c>
      <c r="D89" s="203" t="s">
        <v>115</v>
      </c>
      <c r="E89" s="204" t="s">
        <v>316</v>
      </c>
      <c r="F89" s="318">
        <v>113</v>
      </c>
      <c r="G89" s="400">
        <v>0.4</v>
      </c>
      <c r="H89" s="401">
        <v>0.125</v>
      </c>
      <c r="I89" s="400">
        <v>0</v>
      </c>
      <c r="J89" s="400">
        <f t="shared" si="8"/>
        <v>0.52500000000000002</v>
      </c>
      <c r="K89" s="420">
        <v>0.11</v>
      </c>
      <c r="L89" s="303">
        <f t="shared" si="9"/>
        <v>1</v>
      </c>
    </row>
    <row r="90" spans="2:12" ht="15.75">
      <c r="B90" s="198">
        <f t="shared" si="10"/>
        <v>20</v>
      </c>
      <c r="C90" s="202" t="s">
        <v>32</v>
      </c>
      <c r="D90" s="203" t="s">
        <v>165</v>
      </c>
      <c r="E90" s="204" t="s">
        <v>264</v>
      </c>
      <c r="F90" s="318">
        <v>149</v>
      </c>
      <c r="G90" s="400">
        <v>0</v>
      </c>
      <c r="H90" s="400">
        <v>0.46500000000000002</v>
      </c>
      <c r="I90" s="400">
        <v>0</v>
      </c>
      <c r="J90" s="400">
        <f t="shared" si="8"/>
        <v>0.46500000000000002</v>
      </c>
      <c r="K90" s="420">
        <v>0.2</v>
      </c>
      <c r="L90" s="303">
        <f t="shared" si="9"/>
        <v>1</v>
      </c>
    </row>
    <row r="91" spans="2:12" ht="15.75">
      <c r="B91" s="198">
        <f t="shared" si="10"/>
        <v>21</v>
      </c>
      <c r="C91" s="202" t="s">
        <v>29</v>
      </c>
      <c r="D91" s="203" t="s">
        <v>136</v>
      </c>
      <c r="E91" s="204" t="s">
        <v>317</v>
      </c>
      <c r="F91" s="318">
        <v>753</v>
      </c>
      <c r="G91" s="400">
        <v>1.125</v>
      </c>
      <c r="H91" s="400">
        <v>0.16400000000000001</v>
      </c>
      <c r="I91" s="400">
        <v>0.26200000000000001</v>
      </c>
      <c r="J91" s="400">
        <f t="shared" si="8"/>
        <v>1.5509999999999999</v>
      </c>
      <c r="K91" s="420">
        <v>0.52700000000000002</v>
      </c>
      <c r="L91" s="303">
        <f>IF(K91=0,0,(IF(J91/K91&gt;1,1,J91/K91)))</f>
        <v>1</v>
      </c>
    </row>
    <row r="92" spans="2:12" ht="15.75">
      <c r="B92" s="198">
        <f t="shared" si="10"/>
        <v>22</v>
      </c>
      <c r="C92" s="202" t="s">
        <v>29</v>
      </c>
      <c r="D92" s="203" t="s">
        <v>137</v>
      </c>
      <c r="E92" s="204" t="s">
        <v>317</v>
      </c>
      <c r="F92" s="318">
        <v>362</v>
      </c>
      <c r="G92" s="400">
        <v>6.4420000000000002</v>
      </c>
      <c r="H92" s="400">
        <v>0.14899999999999999</v>
      </c>
      <c r="I92" s="400">
        <v>0.16400000000000001</v>
      </c>
      <c r="J92" s="400">
        <f t="shared" si="8"/>
        <v>6.7549999999999999</v>
      </c>
      <c r="K92" s="420">
        <v>0.36199999999999999</v>
      </c>
      <c r="L92" s="303">
        <f t="shared" si="9"/>
        <v>1</v>
      </c>
    </row>
    <row r="93" spans="2:12" ht="15.75">
      <c r="B93" s="198">
        <f t="shared" si="10"/>
        <v>23</v>
      </c>
      <c r="C93" s="202" t="s">
        <v>32</v>
      </c>
      <c r="D93" s="203" t="s">
        <v>244</v>
      </c>
      <c r="E93" s="204" t="s">
        <v>318</v>
      </c>
      <c r="F93" s="318">
        <v>82</v>
      </c>
      <c r="G93" s="400">
        <v>0</v>
      </c>
      <c r="H93" s="400">
        <v>0.107</v>
      </c>
      <c r="I93" s="400">
        <v>0</v>
      </c>
      <c r="J93" s="400">
        <f t="shared" si="8"/>
        <v>0.107</v>
      </c>
      <c r="K93" s="420">
        <v>8.2000000000000003E-2</v>
      </c>
      <c r="L93" s="303">
        <f t="shared" si="9"/>
        <v>1</v>
      </c>
    </row>
    <row r="94" spans="2:12" ht="15.75">
      <c r="B94" s="198">
        <f t="shared" si="10"/>
        <v>24</v>
      </c>
      <c r="C94" s="202" t="s">
        <v>32</v>
      </c>
      <c r="D94" s="203" t="s">
        <v>116</v>
      </c>
      <c r="E94" s="204" t="s">
        <v>319</v>
      </c>
      <c r="F94" s="318">
        <v>179</v>
      </c>
      <c r="G94" s="400">
        <v>0.316</v>
      </c>
      <c r="H94" s="400">
        <v>0</v>
      </c>
      <c r="I94" s="400">
        <v>0.28199999999999997</v>
      </c>
      <c r="J94" s="400">
        <f>G94+H94+I94</f>
        <v>0.59799999999999998</v>
      </c>
      <c r="K94" s="420">
        <v>0.17899999999999999</v>
      </c>
      <c r="L94" s="303">
        <f t="shared" si="9"/>
        <v>1</v>
      </c>
    </row>
    <row r="95" spans="2:12" ht="15.75">
      <c r="B95" s="198">
        <f t="shared" si="10"/>
        <v>25</v>
      </c>
      <c r="C95" s="202" t="s">
        <v>29</v>
      </c>
      <c r="D95" s="203" t="s">
        <v>117</v>
      </c>
      <c r="E95" s="204" t="s">
        <v>317</v>
      </c>
      <c r="F95" s="318">
        <v>609</v>
      </c>
      <c r="G95" s="400">
        <v>4.5999999999999996</v>
      </c>
      <c r="H95" s="400">
        <v>0.152</v>
      </c>
      <c r="I95" s="400">
        <v>0.308</v>
      </c>
      <c r="J95" s="400">
        <f>G95+H95+I495</f>
        <v>4.7519999999999998</v>
      </c>
      <c r="K95" s="420">
        <v>0.46</v>
      </c>
      <c r="L95" s="303">
        <f t="shared" si="9"/>
        <v>1</v>
      </c>
    </row>
    <row r="96" spans="2:12" ht="15.75">
      <c r="B96" s="198">
        <f t="shared" si="10"/>
        <v>26</v>
      </c>
      <c r="C96" s="202" t="s">
        <v>32</v>
      </c>
      <c r="D96" s="203" t="s">
        <v>118</v>
      </c>
      <c r="E96" s="204" t="s">
        <v>320</v>
      </c>
      <c r="F96" s="318">
        <v>26</v>
      </c>
      <c r="G96" s="400">
        <v>0.34300000000000003</v>
      </c>
      <c r="H96" s="400">
        <v>3.2000000000000001E-2</v>
      </c>
      <c r="I96" s="400">
        <v>0</v>
      </c>
      <c r="J96" s="400">
        <f t="shared" si="8"/>
        <v>0.375</v>
      </c>
      <c r="K96" s="420">
        <v>2.5999999999999999E-2</v>
      </c>
      <c r="L96" s="303">
        <f t="shared" si="9"/>
        <v>1</v>
      </c>
    </row>
    <row r="97" spans="2:12" ht="15.75">
      <c r="B97" s="198">
        <f t="shared" si="10"/>
        <v>27</v>
      </c>
      <c r="C97" s="202" t="s">
        <v>32</v>
      </c>
      <c r="D97" s="203" t="s">
        <v>119</v>
      </c>
      <c r="E97" s="204" t="s">
        <v>321</v>
      </c>
      <c r="F97" s="318">
        <v>66</v>
      </c>
      <c r="G97" s="400">
        <v>0</v>
      </c>
      <c r="H97" s="400">
        <v>0</v>
      </c>
      <c r="I97" s="401">
        <v>0.496</v>
      </c>
      <c r="J97" s="400">
        <f t="shared" si="8"/>
        <v>0.496</v>
      </c>
      <c r="K97" s="420">
        <v>6.2E-2</v>
      </c>
      <c r="L97" s="303">
        <f t="shared" si="9"/>
        <v>1</v>
      </c>
    </row>
    <row r="98" spans="2:12" ht="15.75">
      <c r="B98" s="198">
        <f t="shared" si="10"/>
        <v>28</v>
      </c>
      <c r="C98" s="202" t="s">
        <v>32</v>
      </c>
      <c r="D98" s="203" t="s">
        <v>160</v>
      </c>
      <c r="E98" s="204" t="s">
        <v>322</v>
      </c>
      <c r="F98" s="318">
        <v>301</v>
      </c>
      <c r="G98" s="400">
        <v>0.16800000000000001</v>
      </c>
      <c r="H98" s="400">
        <v>0.35499999999999998</v>
      </c>
      <c r="I98" s="400">
        <v>0.19500000000000001</v>
      </c>
      <c r="J98" s="400">
        <f t="shared" si="8"/>
        <v>0.71799999999999997</v>
      </c>
      <c r="K98" s="420">
        <v>0.21</v>
      </c>
      <c r="L98" s="303">
        <f>IF(K98=0,0,(IF(J98/K98&gt;1,1,J98/K98)))</f>
        <v>1</v>
      </c>
    </row>
    <row r="99" spans="2:12" ht="15.75">
      <c r="B99" s="198">
        <f t="shared" si="10"/>
        <v>29</v>
      </c>
      <c r="C99" s="202" t="s">
        <v>31</v>
      </c>
      <c r="D99" s="203" t="s">
        <v>156</v>
      </c>
      <c r="E99" s="204" t="s">
        <v>318</v>
      </c>
      <c r="F99" s="318">
        <v>153</v>
      </c>
      <c r="G99" s="400">
        <v>0</v>
      </c>
      <c r="H99" s="400">
        <v>7.0000000000000007E-2</v>
      </c>
      <c r="I99" s="400">
        <v>0.129</v>
      </c>
      <c r="J99" s="400">
        <f t="shared" si="8"/>
        <v>0.19900000000000001</v>
      </c>
      <c r="K99" s="420">
        <v>0.13</v>
      </c>
      <c r="L99" s="303">
        <f t="shared" si="9"/>
        <v>1</v>
      </c>
    </row>
    <row r="100" spans="2:12" ht="15.75">
      <c r="B100" s="198">
        <f t="shared" si="10"/>
        <v>30</v>
      </c>
      <c r="C100" s="202" t="s">
        <v>32</v>
      </c>
      <c r="D100" s="203" t="s">
        <v>155</v>
      </c>
      <c r="E100" s="204" t="s">
        <v>322</v>
      </c>
      <c r="F100" s="318">
        <v>450</v>
      </c>
      <c r="G100" s="400">
        <v>2.1339999999999999</v>
      </c>
      <c r="H100" s="400">
        <v>0.48</v>
      </c>
      <c r="I100" s="400">
        <v>0</v>
      </c>
      <c r="J100" s="400">
        <f t="shared" si="8"/>
        <v>2.6139999999999999</v>
      </c>
      <c r="K100" s="420">
        <v>0.315</v>
      </c>
      <c r="L100" s="303">
        <f t="shared" si="9"/>
        <v>1</v>
      </c>
    </row>
    <row r="101" spans="2:12" ht="15.75">
      <c r="B101" s="198">
        <f t="shared" si="10"/>
        <v>31</v>
      </c>
      <c r="C101" s="202" t="s">
        <v>31</v>
      </c>
      <c r="D101" s="205" t="s">
        <v>172</v>
      </c>
      <c r="E101" s="204" t="s">
        <v>322</v>
      </c>
      <c r="F101" s="318">
        <v>112</v>
      </c>
      <c r="G101" s="400">
        <v>3.028</v>
      </c>
      <c r="H101" s="400">
        <v>0.16200000000000001</v>
      </c>
      <c r="I101" s="400">
        <v>0</v>
      </c>
      <c r="J101" s="400">
        <f t="shared" si="8"/>
        <v>3.19</v>
      </c>
      <c r="K101" s="420">
        <v>0.112</v>
      </c>
      <c r="L101" s="303">
        <f t="shared" si="9"/>
        <v>1</v>
      </c>
    </row>
    <row r="102" spans="2:12" ht="15.75">
      <c r="B102" s="198">
        <f t="shared" si="10"/>
        <v>32</v>
      </c>
      <c r="C102" s="202" t="s">
        <v>31</v>
      </c>
      <c r="D102" s="203" t="s">
        <v>173</v>
      </c>
      <c r="E102" s="204" t="s">
        <v>322</v>
      </c>
      <c r="F102" s="318">
        <v>137</v>
      </c>
      <c r="G102" s="400">
        <v>0.81100000000000005</v>
      </c>
      <c r="H102" s="400">
        <v>0.22800000000000001</v>
      </c>
      <c r="I102" s="400">
        <v>0</v>
      </c>
      <c r="J102" s="400">
        <f t="shared" si="8"/>
        <v>1.0390000000000001</v>
      </c>
      <c r="K102" s="420">
        <v>0.13700000000000001</v>
      </c>
      <c r="L102" s="303">
        <f t="shared" si="9"/>
        <v>1</v>
      </c>
    </row>
    <row r="103" spans="2:12" ht="15.75">
      <c r="B103" s="198">
        <f t="shared" si="10"/>
        <v>33</v>
      </c>
      <c r="C103" s="202" t="s">
        <v>32</v>
      </c>
      <c r="D103" s="203" t="s">
        <v>174</v>
      </c>
      <c r="E103" s="204" t="s">
        <v>323</v>
      </c>
      <c r="F103" s="318">
        <v>82</v>
      </c>
      <c r="G103" s="400">
        <v>0.156</v>
      </c>
      <c r="H103" s="400">
        <v>2.8000000000000001E-2</v>
      </c>
      <c r="I103" s="400">
        <v>6.3E-2</v>
      </c>
      <c r="J103" s="400">
        <f t="shared" si="8"/>
        <v>0.247</v>
      </c>
      <c r="K103" s="420">
        <v>7.0000000000000007E-2</v>
      </c>
      <c r="L103" s="303">
        <f t="shared" si="9"/>
        <v>1</v>
      </c>
    </row>
    <row r="104" spans="2:12" ht="15.75">
      <c r="B104" s="198">
        <f t="shared" si="10"/>
        <v>34</v>
      </c>
      <c r="C104" s="202" t="s">
        <v>245</v>
      </c>
      <c r="D104" s="203" t="s">
        <v>36</v>
      </c>
      <c r="E104" s="204" t="s">
        <v>314</v>
      </c>
      <c r="F104" s="318">
        <v>1896</v>
      </c>
      <c r="G104" s="400">
        <v>3.476</v>
      </c>
      <c r="H104" s="400">
        <v>1.298</v>
      </c>
      <c r="I104" s="400">
        <v>0</v>
      </c>
      <c r="J104" s="400">
        <f t="shared" si="8"/>
        <v>4.774</v>
      </c>
      <c r="K104" s="420">
        <v>0.65</v>
      </c>
      <c r="L104" s="303">
        <f t="shared" si="9"/>
        <v>1</v>
      </c>
    </row>
    <row r="105" spans="2:12" ht="15.75">
      <c r="B105" s="198">
        <f t="shared" si="10"/>
        <v>35</v>
      </c>
      <c r="C105" s="202" t="s">
        <v>31</v>
      </c>
      <c r="D105" s="203" t="s">
        <v>37</v>
      </c>
      <c r="E105" s="204" t="s">
        <v>324</v>
      </c>
      <c r="F105" s="318">
        <v>525</v>
      </c>
      <c r="G105" s="400">
        <v>0</v>
      </c>
      <c r="H105" s="400"/>
      <c r="I105" s="400">
        <v>1.0149999999999999</v>
      </c>
      <c r="J105" s="400">
        <f t="shared" si="8"/>
        <v>1.0149999999999999</v>
      </c>
      <c r="K105" s="420">
        <v>0.47499999999999998</v>
      </c>
      <c r="L105" s="303">
        <f>IF(K105=0,0,(IF(J105/K105&gt;1,1,J105/K105)))</f>
        <v>1</v>
      </c>
    </row>
    <row r="106" spans="2:12" ht="15.75">
      <c r="B106" s="198">
        <f t="shared" si="10"/>
        <v>36</v>
      </c>
      <c r="C106" s="202" t="s">
        <v>33</v>
      </c>
      <c r="D106" s="203" t="s">
        <v>34</v>
      </c>
      <c r="E106" s="204" t="s">
        <v>325</v>
      </c>
      <c r="F106" s="318">
        <v>1811</v>
      </c>
      <c r="G106" s="400">
        <v>0</v>
      </c>
      <c r="H106" s="400">
        <v>0</v>
      </c>
      <c r="I106" s="400">
        <v>0.875</v>
      </c>
      <c r="J106" s="400">
        <f t="shared" si="8"/>
        <v>0.875</v>
      </c>
      <c r="K106" s="420">
        <v>1</v>
      </c>
      <c r="L106" s="303">
        <f t="shared" si="9"/>
        <v>0.875</v>
      </c>
    </row>
    <row r="107" spans="2:12" ht="15.75">
      <c r="B107" s="198">
        <f t="shared" si="10"/>
        <v>37</v>
      </c>
      <c r="C107" s="202" t="s">
        <v>31</v>
      </c>
      <c r="D107" s="203" t="s">
        <v>125</v>
      </c>
      <c r="E107" s="204" t="s">
        <v>326</v>
      </c>
      <c r="F107" s="318">
        <v>379</v>
      </c>
      <c r="G107" s="400">
        <v>0.56999999999999995</v>
      </c>
      <c r="H107" s="400">
        <v>0.26800000000000002</v>
      </c>
      <c r="I107" s="401">
        <v>0</v>
      </c>
      <c r="J107" s="400">
        <f t="shared" si="8"/>
        <v>0.83799999999999997</v>
      </c>
      <c r="K107" s="420">
        <v>0.26600000000000001</v>
      </c>
      <c r="L107" s="303">
        <f t="shared" si="9"/>
        <v>1</v>
      </c>
    </row>
    <row r="108" spans="2:12" ht="15.75">
      <c r="B108" s="198">
        <f t="shared" si="10"/>
        <v>38</v>
      </c>
      <c r="C108" s="202" t="s">
        <v>31</v>
      </c>
      <c r="D108" s="206" t="s">
        <v>126</v>
      </c>
      <c r="E108" s="204" t="s">
        <v>326</v>
      </c>
      <c r="F108" s="318">
        <v>215</v>
      </c>
      <c r="G108" s="400">
        <v>0.99199999999999999</v>
      </c>
      <c r="H108" s="400">
        <v>0.16600000000000001</v>
      </c>
      <c r="I108" s="400">
        <v>0.17899999999999999</v>
      </c>
      <c r="J108" s="400">
        <f t="shared" si="8"/>
        <v>1.337</v>
      </c>
      <c r="K108" s="420">
        <v>0.154</v>
      </c>
      <c r="L108" s="303">
        <f t="shared" si="9"/>
        <v>1</v>
      </c>
    </row>
    <row r="109" spans="2:12" ht="15.75">
      <c r="B109" s="198">
        <f t="shared" si="10"/>
        <v>39</v>
      </c>
      <c r="C109" s="202" t="s">
        <v>31</v>
      </c>
      <c r="D109" s="203" t="s">
        <v>127</v>
      </c>
      <c r="E109" s="204" t="s">
        <v>326</v>
      </c>
      <c r="F109" s="318">
        <v>814</v>
      </c>
      <c r="G109" s="400">
        <v>0</v>
      </c>
      <c r="H109" s="400">
        <v>0</v>
      </c>
      <c r="I109" s="400">
        <v>0.84</v>
      </c>
      <c r="J109" s="400">
        <f t="shared" si="8"/>
        <v>0.84</v>
      </c>
      <c r="K109" s="420">
        <v>0.27500000000000002</v>
      </c>
      <c r="L109" s="303">
        <f t="shared" si="9"/>
        <v>1</v>
      </c>
    </row>
    <row r="110" spans="2:12" ht="15.75">
      <c r="B110" s="198">
        <f t="shared" si="10"/>
        <v>40</v>
      </c>
      <c r="C110" s="202" t="s">
        <v>31</v>
      </c>
      <c r="D110" s="203" t="s">
        <v>128</v>
      </c>
      <c r="E110" s="204" t="s">
        <v>325</v>
      </c>
      <c r="F110" s="318">
        <v>277</v>
      </c>
      <c r="G110" s="400">
        <v>0</v>
      </c>
      <c r="H110" s="400">
        <v>0.32500000000000001</v>
      </c>
      <c r="I110" s="400">
        <v>0</v>
      </c>
      <c r="J110" s="400">
        <f t="shared" si="8"/>
        <v>0.32500000000000001</v>
      </c>
      <c r="K110" s="420">
        <v>0.17499999999999999</v>
      </c>
      <c r="L110" s="303">
        <f t="shared" si="9"/>
        <v>1</v>
      </c>
    </row>
    <row r="111" spans="2:12" ht="15.75">
      <c r="B111" s="198">
        <f t="shared" si="10"/>
        <v>41</v>
      </c>
      <c r="C111" s="202" t="s">
        <v>31</v>
      </c>
      <c r="D111" s="203" t="s">
        <v>129</v>
      </c>
      <c r="E111" s="204" t="s">
        <v>327</v>
      </c>
      <c r="F111" s="318">
        <v>61</v>
      </c>
      <c r="G111" s="400">
        <v>0</v>
      </c>
      <c r="H111" s="400">
        <v>0</v>
      </c>
      <c r="I111" s="400">
        <v>4.4999999999999998E-2</v>
      </c>
      <c r="J111" s="400">
        <f t="shared" si="8"/>
        <v>4.4999999999999998E-2</v>
      </c>
      <c r="K111" s="420">
        <v>0.05</v>
      </c>
      <c r="L111" s="303">
        <f t="shared" si="9"/>
        <v>0.89999999999999991</v>
      </c>
    </row>
    <row r="112" spans="2:12" ht="15.75">
      <c r="B112" s="198">
        <f t="shared" si="10"/>
        <v>42</v>
      </c>
      <c r="C112" s="202" t="s">
        <v>31</v>
      </c>
      <c r="D112" s="203" t="s">
        <v>146</v>
      </c>
      <c r="E112" s="204" t="s">
        <v>305</v>
      </c>
      <c r="F112" s="318">
        <v>984</v>
      </c>
      <c r="G112" s="400">
        <v>0</v>
      </c>
      <c r="H112" s="400">
        <v>0.32500000000000001</v>
      </c>
      <c r="I112" s="400">
        <v>0</v>
      </c>
      <c r="J112" s="400">
        <f t="shared" si="8"/>
        <v>0.32500000000000001</v>
      </c>
      <c r="K112" s="420">
        <v>0.45</v>
      </c>
      <c r="L112" s="303">
        <f>IF(K112=0,0,(IF(J112/K112&gt;1,1,J112/K112)))</f>
        <v>0.72222222222222221</v>
      </c>
    </row>
    <row r="113" spans="2:13" ht="15.75">
      <c r="B113" s="198">
        <f t="shared" si="10"/>
        <v>43</v>
      </c>
      <c r="C113" s="202" t="s">
        <v>31</v>
      </c>
      <c r="D113" s="203" t="s">
        <v>147</v>
      </c>
      <c r="E113" s="204" t="s">
        <v>305</v>
      </c>
      <c r="F113" s="318">
        <v>647</v>
      </c>
      <c r="G113" s="400">
        <v>1.248</v>
      </c>
      <c r="H113" s="400">
        <v>0.10199999999999999</v>
      </c>
      <c r="I113" s="400">
        <v>0.76400000000000001</v>
      </c>
      <c r="J113" s="400">
        <f t="shared" si="8"/>
        <v>2.1139999999999999</v>
      </c>
      <c r="K113" s="420">
        <v>0.5</v>
      </c>
      <c r="L113" s="303">
        <f t="shared" si="9"/>
        <v>1</v>
      </c>
    </row>
    <row r="114" spans="2:13" ht="15.75">
      <c r="B114" s="198">
        <f t="shared" si="10"/>
        <v>44</v>
      </c>
      <c r="C114" s="202" t="s">
        <v>31</v>
      </c>
      <c r="D114" s="203" t="s">
        <v>168</v>
      </c>
      <c r="E114" s="204" t="s">
        <v>265</v>
      </c>
      <c r="F114" s="318">
        <v>287</v>
      </c>
      <c r="G114" s="400">
        <v>0</v>
      </c>
      <c r="H114" s="400">
        <v>0</v>
      </c>
      <c r="I114" s="400">
        <v>0.09</v>
      </c>
      <c r="J114" s="400">
        <f t="shared" si="8"/>
        <v>0.09</v>
      </c>
      <c r="K114" s="420">
        <v>0.1</v>
      </c>
      <c r="L114" s="303">
        <f t="shared" si="9"/>
        <v>0.89999999999999991</v>
      </c>
    </row>
    <row r="115" spans="2:13" ht="16.5" thickBot="1">
      <c r="B115" s="429"/>
      <c r="C115" s="360"/>
      <c r="D115" s="431"/>
      <c r="E115" s="431"/>
      <c r="F115" s="361">
        <f>SUM(F71:F114)</f>
        <v>47129</v>
      </c>
      <c r="G115" s="395">
        <f>SUM(G71:G114)</f>
        <v>219.43199999999999</v>
      </c>
      <c r="H115" s="395">
        <f>SUM(H71:H114)</f>
        <v>22.023000000000003</v>
      </c>
      <c r="I115" s="395">
        <f>SUM(I71:I114)</f>
        <v>13.546000000000001</v>
      </c>
      <c r="J115" s="396">
        <f t="shared" si="8"/>
        <v>255.00099999999998</v>
      </c>
      <c r="K115" s="395">
        <f>SUM(K71:K114)</f>
        <v>25.308999999999997</v>
      </c>
      <c r="L115" s="336">
        <f t="shared" si="9"/>
        <v>1</v>
      </c>
    </row>
    <row r="116" spans="2:13" ht="16.5" thickBot="1">
      <c r="B116" s="222" t="s">
        <v>81</v>
      </c>
      <c r="C116" s="469" t="s">
        <v>82</v>
      </c>
      <c r="D116" s="469"/>
      <c r="E116" s="469"/>
      <c r="F116" s="432"/>
      <c r="G116" s="324"/>
      <c r="H116" s="470"/>
      <c r="I116" s="469"/>
      <c r="J116" s="469"/>
      <c r="K116" s="469"/>
      <c r="L116" s="224"/>
      <c r="M116" s="238"/>
    </row>
    <row r="117" spans="2:13" ht="15.75">
      <c r="B117" s="225">
        <v>1</v>
      </c>
      <c r="C117" s="245" t="s">
        <v>16</v>
      </c>
      <c r="D117" s="226"/>
      <c r="E117" s="245" t="s">
        <v>17</v>
      </c>
      <c r="F117" s="246" t="s">
        <v>328</v>
      </c>
      <c r="G117" s="325">
        <v>1448</v>
      </c>
      <c r="H117" s="408">
        <v>8.8529999999999998</v>
      </c>
      <c r="I117" s="408">
        <v>2.27</v>
      </c>
      <c r="J117" s="408">
        <v>0</v>
      </c>
      <c r="K117" s="410">
        <f>H117+I117+J117</f>
        <v>11.122999999999999</v>
      </c>
      <c r="L117" s="426">
        <v>2.27</v>
      </c>
      <c r="M117" s="247">
        <f>IF(L117=0,0,(IF(K117/L117&gt;1,1,K117/L117)))</f>
        <v>1</v>
      </c>
    </row>
    <row r="118" spans="2:13" ht="15.75">
      <c r="B118" s="198">
        <f>+B117+1</f>
        <v>2</v>
      </c>
      <c r="C118" s="203" t="s">
        <v>40</v>
      </c>
      <c r="D118" s="430"/>
      <c r="E118" s="203" t="s">
        <v>63</v>
      </c>
      <c r="F118" s="219" t="s">
        <v>329</v>
      </c>
      <c r="G118" s="318">
        <v>1227</v>
      </c>
      <c r="H118" s="411">
        <v>3.1850000000000001</v>
      </c>
      <c r="I118" s="410">
        <v>0.55100000000000005</v>
      </c>
      <c r="J118" s="410">
        <v>0.32900000000000001</v>
      </c>
      <c r="K118" s="410">
        <f t="shared" ref="K118:K154" si="11">H118+I118+J118</f>
        <v>4.0650000000000004</v>
      </c>
      <c r="L118" s="427">
        <v>0.88</v>
      </c>
      <c r="M118" s="237">
        <f>IF(L118=0,0,(IF(K118/L118&gt;1,1,K118/L118)))</f>
        <v>1</v>
      </c>
    </row>
    <row r="119" spans="2:13" ht="15.75">
      <c r="B119" s="198">
        <f>+B118+1</f>
        <v>3</v>
      </c>
      <c r="C119" s="203" t="s">
        <v>40</v>
      </c>
      <c r="D119" s="430"/>
      <c r="E119" s="203" t="s">
        <v>163</v>
      </c>
      <c r="F119" s="218" t="s">
        <v>330</v>
      </c>
      <c r="G119" s="318">
        <v>4341</v>
      </c>
      <c r="H119" s="410">
        <v>44.493000000000002</v>
      </c>
      <c r="I119" s="412">
        <v>3.13</v>
      </c>
      <c r="J119" s="412">
        <v>0</v>
      </c>
      <c r="K119" s="410">
        <f t="shared" si="11"/>
        <v>47.623000000000005</v>
      </c>
      <c r="L119" s="428">
        <v>3.13</v>
      </c>
      <c r="M119" s="237">
        <f t="shared" ref="M119:M134" si="12">IF(L119=0,0,(IF(K119/L119&gt;1,1,K119/L119)))</f>
        <v>1</v>
      </c>
    </row>
    <row r="120" spans="2:13" ht="15.75">
      <c r="B120" s="198">
        <f>+B119+1</f>
        <v>4</v>
      </c>
      <c r="C120" s="203" t="s">
        <v>40</v>
      </c>
      <c r="D120" s="430"/>
      <c r="E120" s="203" t="s">
        <v>164</v>
      </c>
      <c r="F120" s="218" t="s">
        <v>330</v>
      </c>
      <c r="G120" s="318">
        <v>5126</v>
      </c>
      <c r="H120" s="410">
        <v>66.025999999999996</v>
      </c>
      <c r="I120" s="412">
        <v>5.6790000000000003</v>
      </c>
      <c r="J120" s="412">
        <v>0</v>
      </c>
      <c r="K120" s="410">
        <f t="shared" si="11"/>
        <v>71.704999999999998</v>
      </c>
      <c r="L120" s="428">
        <v>5.6790000000000003</v>
      </c>
      <c r="M120" s="237">
        <f t="shared" si="12"/>
        <v>1</v>
      </c>
    </row>
    <row r="121" spans="2:13" ht="15.75">
      <c r="B121" s="198">
        <f>+B120+1</f>
        <v>5</v>
      </c>
      <c r="C121" s="203" t="s">
        <v>41</v>
      </c>
      <c r="D121" s="430"/>
      <c r="E121" s="203" t="s">
        <v>42</v>
      </c>
      <c r="F121" s="218" t="s">
        <v>331</v>
      </c>
      <c r="G121" s="318">
        <v>436</v>
      </c>
      <c r="H121" s="410">
        <v>2.4630000000000001</v>
      </c>
      <c r="I121" s="412">
        <v>8.5000000000000006E-2</v>
      </c>
      <c r="J121" s="412">
        <v>0.17</v>
      </c>
      <c r="K121" s="410">
        <f t="shared" si="11"/>
        <v>2.718</v>
      </c>
      <c r="L121" s="428">
        <v>0.255</v>
      </c>
      <c r="M121" s="237">
        <f t="shared" si="12"/>
        <v>1</v>
      </c>
    </row>
    <row r="122" spans="2:13" ht="15.75">
      <c r="B122" s="198">
        <f>+B121+1</f>
        <v>6</v>
      </c>
      <c r="C122" s="203" t="s">
        <v>41</v>
      </c>
      <c r="D122" s="430"/>
      <c r="E122" s="203" t="s">
        <v>104</v>
      </c>
      <c r="F122" s="218" t="s">
        <v>332</v>
      </c>
      <c r="G122" s="318">
        <v>67</v>
      </c>
      <c r="H122" s="410">
        <v>0.70499999999999996</v>
      </c>
      <c r="I122" s="412">
        <v>0</v>
      </c>
      <c r="J122" s="412">
        <v>0.03</v>
      </c>
      <c r="K122" s="410">
        <f t="shared" si="11"/>
        <v>0.73499999999999999</v>
      </c>
      <c r="L122" s="428">
        <v>0.03</v>
      </c>
      <c r="M122" s="237">
        <f t="shared" si="12"/>
        <v>1</v>
      </c>
    </row>
    <row r="123" spans="2:13" ht="15.75">
      <c r="B123" s="198">
        <f t="shared" ref="B123:B134" si="13">+B122+1</f>
        <v>7</v>
      </c>
      <c r="C123" s="203" t="s">
        <v>41</v>
      </c>
      <c r="D123" s="430"/>
      <c r="E123" s="203" t="s">
        <v>105</v>
      </c>
      <c r="F123" s="218" t="s">
        <v>332</v>
      </c>
      <c r="G123" s="318">
        <v>57</v>
      </c>
      <c r="H123" s="410">
        <v>0.67100000000000004</v>
      </c>
      <c r="I123" s="412">
        <v>0</v>
      </c>
      <c r="J123" s="412">
        <v>0.03</v>
      </c>
      <c r="K123" s="410">
        <f t="shared" si="11"/>
        <v>0.70100000000000007</v>
      </c>
      <c r="L123" s="428">
        <v>0.03</v>
      </c>
      <c r="M123" s="237">
        <v>3</v>
      </c>
    </row>
    <row r="124" spans="2:13" ht="15.75">
      <c r="B124" s="198">
        <f t="shared" si="13"/>
        <v>8</v>
      </c>
      <c r="C124" s="203" t="s">
        <v>41</v>
      </c>
      <c r="D124" s="430"/>
      <c r="E124" s="203" t="s">
        <v>106</v>
      </c>
      <c r="F124" s="218" t="s">
        <v>331</v>
      </c>
      <c r="G124" s="318">
        <v>48</v>
      </c>
      <c r="H124" s="410">
        <v>0.52300000000000002</v>
      </c>
      <c r="I124" s="412">
        <v>0.01</v>
      </c>
      <c r="J124" s="412">
        <v>2.5000000000000001E-2</v>
      </c>
      <c r="K124" s="410">
        <f t="shared" si="11"/>
        <v>0.55800000000000005</v>
      </c>
      <c r="L124" s="428">
        <v>3.5000000000000003E-2</v>
      </c>
      <c r="M124" s="237">
        <f t="shared" si="12"/>
        <v>1</v>
      </c>
    </row>
    <row r="125" spans="2:13" ht="15.75">
      <c r="B125" s="198">
        <f t="shared" si="13"/>
        <v>9</v>
      </c>
      <c r="C125" s="203" t="s">
        <v>41</v>
      </c>
      <c r="D125" s="430"/>
      <c r="E125" s="203" t="s">
        <v>107</v>
      </c>
      <c r="F125" s="218" t="s">
        <v>331</v>
      </c>
      <c r="G125" s="318">
        <v>264</v>
      </c>
      <c r="H125" s="410">
        <v>0.56399999999999995</v>
      </c>
      <c r="I125" s="412">
        <v>7.4999999999999997E-2</v>
      </c>
      <c r="J125" s="412">
        <v>8.5000000000000006E-2</v>
      </c>
      <c r="K125" s="410">
        <f t="shared" si="11"/>
        <v>0.72399999999999987</v>
      </c>
      <c r="L125" s="428">
        <v>0.16</v>
      </c>
      <c r="M125" s="237">
        <f t="shared" si="12"/>
        <v>1</v>
      </c>
    </row>
    <row r="126" spans="2:13" ht="15.75">
      <c r="B126" s="198">
        <f t="shared" si="13"/>
        <v>10</v>
      </c>
      <c r="C126" s="203" t="s">
        <v>41</v>
      </c>
      <c r="D126" s="430"/>
      <c r="E126" s="203" t="s">
        <v>43</v>
      </c>
      <c r="F126" s="218" t="s">
        <v>333</v>
      </c>
      <c r="G126" s="318">
        <v>1607</v>
      </c>
      <c r="H126" s="410">
        <v>0</v>
      </c>
      <c r="I126" s="412">
        <v>1.8140000000000001</v>
      </c>
      <c r="J126" s="412">
        <v>0</v>
      </c>
      <c r="K126" s="410">
        <f t="shared" si="11"/>
        <v>1.8140000000000001</v>
      </c>
      <c r="L126" s="428">
        <v>1.1100000000000001</v>
      </c>
      <c r="M126" s="237">
        <f t="shared" si="12"/>
        <v>1</v>
      </c>
    </row>
    <row r="127" spans="2:13" ht="15.75">
      <c r="B127" s="198">
        <f t="shared" si="13"/>
        <v>11</v>
      </c>
      <c r="C127" s="203" t="s">
        <v>41</v>
      </c>
      <c r="D127" s="430"/>
      <c r="E127" s="203" t="s">
        <v>240</v>
      </c>
      <c r="F127" s="218" t="s">
        <v>334</v>
      </c>
      <c r="G127" s="318">
        <v>3500</v>
      </c>
      <c r="H127" s="410">
        <v>0</v>
      </c>
      <c r="I127" s="412">
        <v>0</v>
      </c>
      <c r="J127" s="412">
        <v>3.6949999999999998</v>
      </c>
      <c r="K127" s="410">
        <f t="shared" si="11"/>
        <v>3.6949999999999998</v>
      </c>
      <c r="L127" s="428">
        <v>3.6949999999999998</v>
      </c>
      <c r="M127" s="237">
        <f t="shared" si="12"/>
        <v>1</v>
      </c>
    </row>
    <row r="128" spans="2:13" ht="15.75">
      <c r="B128" s="198">
        <f t="shared" si="13"/>
        <v>12</v>
      </c>
      <c r="C128" s="203" t="s">
        <v>41</v>
      </c>
      <c r="D128" s="430"/>
      <c r="E128" s="203" t="s">
        <v>241</v>
      </c>
      <c r="F128" s="218" t="s">
        <v>334</v>
      </c>
      <c r="G128" s="318">
        <v>8000</v>
      </c>
      <c r="H128" s="410">
        <v>0</v>
      </c>
      <c r="I128" s="412">
        <v>5.4859999999999998</v>
      </c>
      <c r="J128" s="412">
        <v>0</v>
      </c>
      <c r="K128" s="410">
        <f t="shared" si="11"/>
        <v>5.4859999999999998</v>
      </c>
      <c r="L128" s="428">
        <v>5.4859999999999998</v>
      </c>
      <c r="M128" s="237">
        <f t="shared" si="12"/>
        <v>1</v>
      </c>
    </row>
    <row r="129" spans="2:13" ht="15.75">
      <c r="B129" s="198">
        <f t="shared" si="13"/>
        <v>13</v>
      </c>
      <c r="C129" s="203" t="s">
        <v>41</v>
      </c>
      <c r="D129" s="430"/>
      <c r="E129" s="203" t="s">
        <v>242</v>
      </c>
      <c r="F129" s="218" t="s">
        <v>335</v>
      </c>
      <c r="G129" s="318">
        <v>8295</v>
      </c>
      <c r="H129" s="410">
        <v>9.02</v>
      </c>
      <c r="I129" s="412">
        <v>0</v>
      </c>
      <c r="J129" s="412">
        <v>0</v>
      </c>
      <c r="K129" s="410">
        <f t="shared" si="11"/>
        <v>9.02</v>
      </c>
      <c r="L129" s="428">
        <v>9.02</v>
      </c>
      <c r="M129" s="237">
        <f t="shared" si="12"/>
        <v>1</v>
      </c>
    </row>
    <row r="130" spans="2:13" ht="15.75">
      <c r="B130" s="198">
        <f t="shared" si="13"/>
        <v>14</v>
      </c>
      <c r="C130" s="203" t="s">
        <v>45</v>
      </c>
      <c r="D130" s="430"/>
      <c r="E130" s="203" t="s">
        <v>46</v>
      </c>
      <c r="F130" s="218" t="s">
        <v>336</v>
      </c>
      <c r="G130" s="318">
        <v>271</v>
      </c>
      <c r="H130" s="410">
        <v>9.8239999999999998</v>
      </c>
      <c r="I130" s="412">
        <v>0.38400000000000001</v>
      </c>
      <c r="J130" s="412">
        <v>0</v>
      </c>
      <c r="K130" s="410">
        <f t="shared" si="11"/>
        <v>10.208</v>
      </c>
      <c r="L130" s="428">
        <v>0.38400000000000001</v>
      </c>
      <c r="M130" s="237">
        <f t="shared" si="12"/>
        <v>1</v>
      </c>
    </row>
    <row r="131" spans="2:13" ht="15.75">
      <c r="B131" s="198">
        <f t="shared" si="13"/>
        <v>15</v>
      </c>
      <c r="C131" s="203" t="s">
        <v>47</v>
      </c>
      <c r="D131" s="430"/>
      <c r="E131" s="203" t="s">
        <v>48</v>
      </c>
      <c r="F131" s="218" t="s">
        <v>337</v>
      </c>
      <c r="G131" s="318">
        <v>528</v>
      </c>
      <c r="H131" s="410">
        <v>0.108</v>
      </c>
      <c r="I131" s="412">
        <v>0</v>
      </c>
      <c r="J131" s="412">
        <v>0.61099999999999999</v>
      </c>
      <c r="K131" s="410">
        <f t="shared" si="11"/>
        <v>0.71899999999999997</v>
      </c>
      <c r="L131" s="428">
        <v>0.61099999999999999</v>
      </c>
      <c r="M131" s="237">
        <f t="shared" si="12"/>
        <v>1</v>
      </c>
    </row>
    <row r="132" spans="2:13" ht="15.75">
      <c r="B132" s="198">
        <f t="shared" si="13"/>
        <v>16</v>
      </c>
      <c r="C132" s="203" t="s">
        <v>47</v>
      </c>
      <c r="D132" s="430"/>
      <c r="E132" s="203" t="s">
        <v>108</v>
      </c>
      <c r="F132" s="218" t="s">
        <v>338</v>
      </c>
      <c r="G132" s="318">
        <v>1093</v>
      </c>
      <c r="H132" s="410">
        <v>0.27</v>
      </c>
      <c r="I132" s="412">
        <v>0.91700000000000004</v>
      </c>
      <c r="J132" s="412">
        <v>0</v>
      </c>
      <c r="K132" s="410">
        <f t="shared" si="11"/>
        <v>1.1870000000000001</v>
      </c>
      <c r="L132" s="428">
        <v>0.91700000000000004</v>
      </c>
      <c r="M132" s="237">
        <f t="shared" si="12"/>
        <v>1</v>
      </c>
    </row>
    <row r="133" spans="2:13" ht="15.75">
      <c r="B133" s="198">
        <f t="shared" si="13"/>
        <v>17</v>
      </c>
      <c r="C133" s="203" t="s">
        <v>47</v>
      </c>
      <c r="D133" s="430"/>
      <c r="E133" s="203" t="s">
        <v>109</v>
      </c>
      <c r="F133" s="218" t="s">
        <v>339</v>
      </c>
      <c r="G133" s="318">
        <v>3329</v>
      </c>
      <c r="H133" s="410">
        <v>0.41</v>
      </c>
      <c r="I133" s="412">
        <v>0</v>
      </c>
      <c r="J133" s="412">
        <v>4.88</v>
      </c>
      <c r="K133" s="410">
        <f t="shared" si="11"/>
        <v>5.29</v>
      </c>
      <c r="L133" s="428">
        <v>4.88</v>
      </c>
      <c r="M133" s="237">
        <f t="shared" si="12"/>
        <v>1</v>
      </c>
    </row>
    <row r="134" spans="2:13" ht="15.75">
      <c r="B134" s="198">
        <f t="shared" si="13"/>
        <v>18</v>
      </c>
      <c r="C134" s="203" t="s">
        <v>47</v>
      </c>
      <c r="D134" s="430"/>
      <c r="E134" s="203" t="s">
        <v>110</v>
      </c>
      <c r="F134" s="218" t="s">
        <v>340</v>
      </c>
      <c r="G134" s="318">
        <v>508</v>
      </c>
      <c r="H134" s="410">
        <v>2.073</v>
      </c>
      <c r="I134" s="412">
        <v>0.61099999999999999</v>
      </c>
      <c r="J134" s="412">
        <v>0</v>
      </c>
      <c r="K134" s="410">
        <f>H134+I134</f>
        <v>2.6840000000000002</v>
      </c>
      <c r="L134" s="428">
        <v>0.61099999999999999</v>
      </c>
      <c r="M134" s="237">
        <f t="shared" si="12"/>
        <v>1</v>
      </c>
    </row>
    <row r="135" spans="2:13" ht="16.5" thickBot="1">
      <c r="B135" s="220"/>
      <c r="C135" s="472" t="s">
        <v>130</v>
      </c>
      <c r="D135" s="472"/>
      <c r="E135" s="472"/>
      <c r="F135" s="221"/>
      <c r="G135" s="326">
        <f t="shared" ref="G135:L135" si="14">SUM(G117:G134)</f>
        <v>40145</v>
      </c>
      <c r="H135" s="393">
        <f t="shared" si="14"/>
        <v>149.18800000000002</v>
      </c>
      <c r="I135" s="393">
        <f>SUM(I117:I134)</f>
        <v>21.012000000000004</v>
      </c>
      <c r="J135" s="393">
        <f t="shared" si="14"/>
        <v>9.8550000000000004</v>
      </c>
      <c r="K135" s="393">
        <f>SUM(H135+I135+J135)</f>
        <v>180.05500000000001</v>
      </c>
      <c r="L135" s="393">
        <f t="shared" si="14"/>
        <v>39.182999999999993</v>
      </c>
      <c r="M135" s="295">
        <f>IF(L135=0,0,(IF(K135/L135&gt;1,1,K135/L135)))</f>
        <v>1</v>
      </c>
    </row>
    <row r="136" spans="2:13" ht="16.5" thickBot="1">
      <c r="B136" s="222" t="s">
        <v>83</v>
      </c>
      <c r="C136" s="469" t="s">
        <v>84</v>
      </c>
      <c r="D136" s="469"/>
      <c r="E136" s="469"/>
      <c r="F136" s="223"/>
      <c r="G136" s="324"/>
      <c r="H136" s="297"/>
      <c r="I136" s="296"/>
      <c r="J136" s="296"/>
      <c r="K136" s="413">
        <f t="shared" si="11"/>
        <v>0</v>
      </c>
      <c r="L136" s="399"/>
      <c r="M136" s="298"/>
    </row>
    <row r="137" spans="2:13" ht="15.75">
      <c r="B137" s="225">
        <v>1</v>
      </c>
      <c r="C137" s="245" t="s">
        <v>44</v>
      </c>
      <c r="D137" s="226">
        <v>1</v>
      </c>
      <c r="E137" s="245" t="s">
        <v>223</v>
      </c>
      <c r="F137" s="246" t="s">
        <v>336</v>
      </c>
      <c r="G137" s="325">
        <v>5001</v>
      </c>
      <c r="H137" s="406">
        <v>262.38</v>
      </c>
      <c r="I137" s="390"/>
      <c r="J137" s="406">
        <v>9</v>
      </c>
      <c r="K137" s="408">
        <f t="shared" si="11"/>
        <v>271.38</v>
      </c>
      <c r="L137" s="424">
        <v>9</v>
      </c>
      <c r="M137" s="299">
        <f>IF(L137=0,0,(IF(K137/L137&gt;1,1,K137/L137)))</f>
        <v>1</v>
      </c>
    </row>
    <row r="138" spans="2:13" ht="15.75">
      <c r="B138" s="198">
        <v>2</v>
      </c>
      <c r="C138" s="203" t="s">
        <v>49</v>
      </c>
      <c r="D138" s="430">
        <f t="shared" ref="D138:D154" si="15">+D137+1</f>
        <v>2</v>
      </c>
      <c r="E138" s="203" t="s">
        <v>208</v>
      </c>
      <c r="F138" s="218" t="s">
        <v>341</v>
      </c>
      <c r="G138" s="318">
        <v>3200</v>
      </c>
      <c r="H138" s="300">
        <v>18.38</v>
      </c>
      <c r="I138" s="301">
        <v>3</v>
      </c>
      <c r="J138" s="301">
        <v>8.5000000000000006E-2</v>
      </c>
      <c r="K138" s="294">
        <f t="shared" si="11"/>
        <v>21.465</v>
      </c>
      <c r="L138" s="420">
        <v>4.67</v>
      </c>
      <c r="M138" s="303">
        <f>IF(L138=0,0,(IF(K138/L138&gt;1,1,K138/L138)))</f>
        <v>1</v>
      </c>
    </row>
    <row r="139" spans="2:13" ht="15.75">
      <c r="B139" s="198">
        <v>3</v>
      </c>
      <c r="C139" s="203" t="s">
        <v>44</v>
      </c>
      <c r="D139" s="430">
        <f t="shared" si="15"/>
        <v>3</v>
      </c>
      <c r="E139" s="203" t="s">
        <v>210</v>
      </c>
      <c r="F139" s="218" t="s">
        <v>336</v>
      </c>
      <c r="G139" s="318">
        <v>5863</v>
      </c>
      <c r="H139" s="300">
        <v>38.186999999999998</v>
      </c>
      <c r="I139" s="391">
        <v>0</v>
      </c>
      <c r="J139" s="302">
        <v>11.5</v>
      </c>
      <c r="K139" s="294">
        <f t="shared" si="11"/>
        <v>49.686999999999998</v>
      </c>
      <c r="L139" s="420">
        <v>11.5</v>
      </c>
      <c r="M139" s="303">
        <f>IF(L139=0,0,(IF(K139/L139&gt;1,1,K139/L139)))</f>
        <v>1</v>
      </c>
    </row>
    <row r="140" spans="2:13" ht="15.75">
      <c r="B140" s="198">
        <v>4</v>
      </c>
      <c r="C140" s="203" t="s">
        <v>49</v>
      </c>
      <c r="D140" s="430">
        <f t="shared" si="15"/>
        <v>4</v>
      </c>
      <c r="E140" s="203" t="s">
        <v>207</v>
      </c>
      <c r="F140" s="218" t="s">
        <v>336</v>
      </c>
      <c r="G140" s="318">
        <v>20793</v>
      </c>
      <c r="H140" s="300">
        <v>268.12</v>
      </c>
      <c r="I140" s="391">
        <v>0</v>
      </c>
      <c r="J140" s="302">
        <v>0</v>
      </c>
      <c r="K140" s="294">
        <f t="shared" si="11"/>
        <v>268.12</v>
      </c>
      <c r="L140" s="420">
        <v>17.36</v>
      </c>
      <c r="M140" s="303">
        <f>IF(L140=0,0,(IF(K140/L140&gt;1,1,K140/L140)))</f>
        <v>1</v>
      </c>
    </row>
    <row r="141" spans="2:13" ht="15.75">
      <c r="B141" s="198">
        <v>5</v>
      </c>
      <c r="C141" s="203" t="s">
        <v>50</v>
      </c>
      <c r="D141" s="430">
        <f t="shared" si="15"/>
        <v>5</v>
      </c>
      <c r="E141" s="203" t="s">
        <v>209</v>
      </c>
      <c r="F141" s="218" t="s">
        <v>342</v>
      </c>
      <c r="G141" s="318">
        <v>22417</v>
      </c>
      <c r="H141" s="300">
        <v>63.975999999999999</v>
      </c>
      <c r="I141" s="302">
        <v>1.4019999999999999</v>
      </c>
      <c r="J141" s="302">
        <v>0</v>
      </c>
      <c r="K141" s="294">
        <v>5.2270000000000003</v>
      </c>
      <c r="L141" s="420">
        <v>0.85799999999999998</v>
      </c>
      <c r="M141" s="303">
        <f t="shared" ref="M141:M148" si="16">IF(L141=0,0,(IF(K141/L141&gt;1,1,K141/L141)))</f>
        <v>1</v>
      </c>
    </row>
    <row r="142" spans="2:13" ht="15.75">
      <c r="B142" s="198">
        <v>6</v>
      </c>
      <c r="C142" s="203" t="s">
        <v>49</v>
      </c>
      <c r="D142" s="430">
        <f t="shared" si="15"/>
        <v>6</v>
      </c>
      <c r="E142" s="203" t="s">
        <v>238</v>
      </c>
      <c r="F142" s="218" t="s">
        <v>343</v>
      </c>
      <c r="G142" s="318">
        <v>1406</v>
      </c>
      <c r="H142" s="300">
        <v>1.208</v>
      </c>
      <c r="I142" s="391">
        <v>0</v>
      </c>
      <c r="J142" s="302">
        <v>1.8029999999999999</v>
      </c>
      <c r="K142" s="294">
        <f t="shared" si="11"/>
        <v>3.0110000000000001</v>
      </c>
      <c r="L142" s="420">
        <v>1.7569999999999999</v>
      </c>
      <c r="M142" s="303">
        <f t="shared" si="16"/>
        <v>1</v>
      </c>
    </row>
    <row r="143" spans="2:13" ht="15.75">
      <c r="B143" s="198">
        <v>7</v>
      </c>
      <c r="C143" s="203" t="s">
        <v>49</v>
      </c>
      <c r="D143" s="430">
        <f t="shared" si="15"/>
        <v>7</v>
      </c>
      <c r="E143" s="203" t="s">
        <v>211</v>
      </c>
      <c r="F143" s="218" t="s">
        <v>344</v>
      </c>
      <c r="G143" s="318">
        <v>1128</v>
      </c>
      <c r="H143" s="300">
        <v>0.751</v>
      </c>
      <c r="I143" s="301">
        <v>1.2490000000000001</v>
      </c>
      <c r="J143" s="391">
        <v>0</v>
      </c>
      <c r="K143" s="294">
        <f t="shared" si="11"/>
        <v>2</v>
      </c>
      <c r="L143" s="420">
        <v>1.7470000000000001</v>
      </c>
      <c r="M143" s="303">
        <f>IF(L143=0,0,(IF(K143/L143&gt;1,1,K143/L143)))</f>
        <v>1</v>
      </c>
    </row>
    <row r="144" spans="2:13" ht="15.75">
      <c r="B144" s="198">
        <v>8</v>
      </c>
      <c r="C144" s="203" t="s">
        <v>49</v>
      </c>
      <c r="D144" s="430">
        <f t="shared" si="15"/>
        <v>8</v>
      </c>
      <c r="E144" s="203" t="s">
        <v>212</v>
      </c>
      <c r="F144" s="218" t="s">
        <v>345</v>
      </c>
      <c r="G144" s="318">
        <v>1127</v>
      </c>
      <c r="H144" s="300">
        <v>5.5830000000000002</v>
      </c>
      <c r="I144" s="302">
        <v>0.65600000000000003</v>
      </c>
      <c r="J144" s="302">
        <v>1.2490000000000001</v>
      </c>
      <c r="K144" s="294">
        <f t="shared" si="11"/>
        <v>7.4879999999999995</v>
      </c>
      <c r="L144" s="420">
        <v>1.5169999999999999</v>
      </c>
      <c r="M144" s="303">
        <f>IF(L144=0,0,(IF(K144/L144&gt;1,1,K144/L144)))</f>
        <v>1</v>
      </c>
    </row>
    <row r="145" spans="2:13" ht="15.75">
      <c r="B145" s="198">
        <v>9</v>
      </c>
      <c r="C145" s="203" t="s">
        <v>96</v>
      </c>
      <c r="D145" s="430">
        <f t="shared" si="15"/>
        <v>9</v>
      </c>
      <c r="E145" s="203" t="s">
        <v>213</v>
      </c>
      <c r="F145" s="218" t="s">
        <v>346</v>
      </c>
      <c r="G145" s="318">
        <v>1375</v>
      </c>
      <c r="H145" s="300">
        <v>76.83</v>
      </c>
      <c r="I145" s="300">
        <v>2.407</v>
      </c>
      <c r="J145" s="391">
        <v>0</v>
      </c>
      <c r="K145" s="294">
        <f t="shared" si="11"/>
        <v>79.236999999999995</v>
      </c>
      <c r="L145" s="420">
        <v>2.5819999999999999</v>
      </c>
      <c r="M145" s="303">
        <f t="shared" si="16"/>
        <v>1</v>
      </c>
    </row>
    <row r="146" spans="2:13" ht="15.75">
      <c r="B146" s="198">
        <v>10</v>
      </c>
      <c r="C146" s="203" t="s">
        <v>96</v>
      </c>
      <c r="D146" s="430">
        <f t="shared" si="15"/>
        <v>10</v>
      </c>
      <c r="E146" s="203" t="s">
        <v>214</v>
      </c>
      <c r="F146" s="218" t="s">
        <v>347</v>
      </c>
      <c r="G146" s="318">
        <v>240</v>
      </c>
      <c r="H146" s="300">
        <v>1.107</v>
      </c>
      <c r="I146" s="302">
        <v>1.9E-2</v>
      </c>
      <c r="J146" s="302">
        <v>0.217</v>
      </c>
      <c r="K146" s="294">
        <f t="shared" si="11"/>
        <v>1.343</v>
      </c>
      <c r="L146" s="420">
        <v>0.3</v>
      </c>
      <c r="M146" s="303">
        <f t="shared" si="16"/>
        <v>1</v>
      </c>
    </row>
    <row r="147" spans="2:13" ht="15.75">
      <c r="B147" s="198">
        <v>11</v>
      </c>
      <c r="C147" s="203" t="s">
        <v>96</v>
      </c>
      <c r="D147" s="430">
        <f t="shared" si="15"/>
        <v>11</v>
      </c>
      <c r="E147" s="203" t="s">
        <v>247</v>
      </c>
      <c r="F147" s="218" t="s">
        <v>347</v>
      </c>
      <c r="G147" s="318">
        <v>100</v>
      </c>
      <c r="H147" s="300">
        <v>0.34499999999999997</v>
      </c>
      <c r="I147" s="391">
        <v>0</v>
      </c>
      <c r="J147" s="302">
        <v>0.28000000000000003</v>
      </c>
      <c r="K147" s="294">
        <f t="shared" si="11"/>
        <v>0.625</v>
      </c>
      <c r="L147" s="420">
        <v>0.379</v>
      </c>
      <c r="M147" s="303">
        <f>IF(L147=0,0,(IF(K147/L147&gt;1,1,K147/L147)))</f>
        <v>1</v>
      </c>
    </row>
    <row r="148" spans="2:13" ht="15.75">
      <c r="B148" s="198">
        <v>12</v>
      </c>
      <c r="C148" s="203" t="s">
        <v>96</v>
      </c>
      <c r="D148" s="430">
        <f t="shared" si="15"/>
        <v>12</v>
      </c>
      <c r="E148" s="203" t="s">
        <v>215</v>
      </c>
      <c r="F148" s="218" t="s">
        <v>348</v>
      </c>
      <c r="G148" s="318">
        <v>57</v>
      </c>
      <c r="H148" s="300">
        <v>0.161</v>
      </c>
      <c r="I148" s="391">
        <v>0</v>
      </c>
      <c r="J148" s="302">
        <v>0.107</v>
      </c>
      <c r="K148" s="294">
        <f t="shared" si="11"/>
        <v>0.26800000000000002</v>
      </c>
      <c r="L148" s="420">
        <v>2.1999999999999999E-2</v>
      </c>
      <c r="M148" s="303">
        <f t="shared" si="16"/>
        <v>1</v>
      </c>
    </row>
    <row r="149" spans="2:13" ht="15.75">
      <c r="B149" s="198">
        <v>13</v>
      </c>
      <c r="C149" s="203" t="s">
        <v>49</v>
      </c>
      <c r="D149" s="430">
        <f t="shared" si="15"/>
        <v>13</v>
      </c>
      <c r="E149" s="203" t="s">
        <v>216</v>
      </c>
      <c r="F149" s="218" t="s">
        <v>336</v>
      </c>
      <c r="G149" s="318">
        <v>651</v>
      </c>
      <c r="H149" s="304">
        <v>268.12</v>
      </c>
      <c r="I149" s="391">
        <v>0</v>
      </c>
      <c r="J149" s="302">
        <v>0.23300000000000001</v>
      </c>
      <c r="K149" s="294">
        <f t="shared" si="11"/>
        <v>268.35300000000001</v>
      </c>
      <c r="L149" s="420">
        <v>0</v>
      </c>
      <c r="M149" s="303" t="s">
        <v>395</v>
      </c>
    </row>
    <row r="150" spans="2:13" ht="15.75">
      <c r="B150" s="198">
        <v>14</v>
      </c>
      <c r="C150" s="203" t="s">
        <v>50</v>
      </c>
      <c r="D150" s="430">
        <f t="shared" si="15"/>
        <v>14</v>
      </c>
      <c r="E150" s="203" t="s">
        <v>217</v>
      </c>
      <c r="F150" s="218" t="s">
        <v>349</v>
      </c>
      <c r="G150" s="318">
        <v>1377</v>
      </c>
      <c r="H150" s="300">
        <v>5.0510000000000002</v>
      </c>
      <c r="I150" s="302">
        <v>0.86499999999999999</v>
      </c>
      <c r="J150" s="302">
        <v>0.77900000000000003</v>
      </c>
      <c r="K150" s="294">
        <f t="shared" si="11"/>
        <v>6.6950000000000003</v>
      </c>
      <c r="L150" s="420">
        <v>1.6439999999999999</v>
      </c>
      <c r="M150" s="303">
        <f>IF(L150=0,0,(IF(K150/L150&gt;1,1,K150/L150)))</f>
        <v>1</v>
      </c>
    </row>
    <row r="151" spans="2:13" ht="15.75">
      <c r="B151" s="198">
        <v>15</v>
      </c>
      <c r="C151" s="203" t="s">
        <v>44</v>
      </c>
      <c r="D151" s="430">
        <f t="shared" si="15"/>
        <v>15</v>
      </c>
      <c r="E151" s="203" t="s">
        <v>218</v>
      </c>
      <c r="F151" s="218" t="s">
        <v>260</v>
      </c>
      <c r="G151" s="327">
        <v>1119</v>
      </c>
      <c r="H151" s="300">
        <v>19.763999999999999</v>
      </c>
      <c r="I151" s="400">
        <v>3.3319999999999999</v>
      </c>
      <c r="J151" s="391"/>
      <c r="K151" s="294">
        <f t="shared" si="11"/>
        <v>23.096</v>
      </c>
      <c r="L151" s="420">
        <v>0.3</v>
      </c>
      <c r="M151" s="303">
        <f>IF(L151=0,0,(IF(K151/L151&gt;1,1,K151/L151)))</f>
        <v>1</v>
      </c>
    </row>
    <row r="152" spans="2:13" ht="15.75">
      <c r="B152" s="198">
        <v>16</v>
      </c>
      <c r="C152" s="203" t="s">
        <v>49</v>
      </c>
      <c r="D152" s="430">
        <f t="shared" si="15"/>
        <v>16</v>
      </c>
      <c r="E152" s="203" t="s">
        <v>219</v>
      </c>
      <c r="F152" s="218" t="s">
        <v>350</v>
      </c>
      <c r="G152" s="318">
        <v>439</v>
      </c>
      <c r="H152" s="300">
        <v>0.215</v>
      </c>
      <c r="I152" s="302">
        <v>0.17699999999999999</v>
      </c>
      <c r="J152" s="302">
        <v>5.5E-2</v>
      </c>
      <c r="K152" s="294">
        <f t="shared" si="11"/>
        <v>0.44700000000000001</v>
      </c>
      <c r="L152" s="420">
        <v>7.5999999999999998E-2</v>
      </c>
      <c r="M152" s="303">
        <f>IF(L152=0,0,(IF(K152/L152&gt;1,1,K152/L152)))</f>
        <v>1</v>
      </c>
    </row>
    <row r="153" spans="2:13" ht="15.75">
      <c r="B153" s="198">
        <v>17</v>
      </c>
      <c r="C153" s="203" t="s">
        <v>50</v>
      </c>
      <c r="D153" s="430">
        <f t="shared" si="15"/>
        <v>17</v>
      </c>
      <c r="E153" s="203" t="s">
        <v>220</v>
      </c>
      <c r="F153" s="218" t="s">
        <v>351</v>
      </c>
      <c r="G153" s="318">
        <v>1386</v>
      </c>
      <c r="H153" s="300">
        <v>1.1060000000000001</v>
      </c>
      <c r="I153" s="302">
        <v>3.6999999999999998E-2</v>
      </c>
      <c r="J153" s="302">
        <v>1.8140000000000001</v>
      </c>
      <c r="K153" s="294">
        <f t="shared" si="11"/>
        <v>2.9569999999999999</v>
      </c>
      <c r="L153" s="420">
        <v>1.335</v>
      </c>
      <c r="M153" s="303">
        <f>IF(L153=0,0,(IF(K153/L153&gt;1,1,K153/L153)))</f>
        <v>1</v>
      </c>
    </row>
    <row r="154" spans="2:13" ht="16.5" thickBot="1">
      <c r="B154" s="220">
        <v>18</v>
      </c>
      <c r="C154" s="227" t="s">
        <v>49</v>
      </c>
      <c r="D154" s="228">
        <f t="shared" si="15"/>
        <v>18</v>
      </c>
      <c r="E154" s="227" t="s">
        <v>221</v>
      </c>
      <c r="F154" s="229" t="s">
        <v>352</v>
      </c>
      <c r="G154" s="326">
        <v>220</v>
      </c>
      <c r="H154" s="423">
        <v>0.1</v>
      </c>
      <c r="I154" s="334">
        <v>0.05</v>
      </c>
      <c r="J154" s="334">
        <v>0.06</v>
      </c>
      <c r="K154" s="294">
        <f t="shared" si="11"/>
        <v>0.21000000000000002</v>
      </c>
      <c r="L154" s="425">
        <v>0.35</v>
      </c>
      <c r="M154" s="295">
        <f>IF(L154=0,0,(IF(K154/L154&gt;1,1,K154/L154)))</f>
        <v>0.60000000000000009</v>
      </c>
    </row>
    <row r="155" spans="2:13" ht="15.75">
      <c r="B155" s="230"/>
      <c r="C155" s="239" t="s">
        <v>83</v>
      </c>
      <c r="D155" s="471" t="s">
        <v>134</v>
      </c>
      <c r="E155" s="447"/>
      <c r="F155" s="231"/>
      <c r="G155" s="328">
        <f t="shared" ref="G155:L155" si="17">SUM(G137:G154)</f>
        <v>67899</v>
      </c>
      <c r="H155" s="306">
        <f t="shared" si="17"/>
        <v>1031.3839999999998</v>
      </c>
      <c r="I155" s="305">
        <f t="shared" si="17"/>
        <v>13.194000000000001</v>
      </c>
      <c r="J155" s="305">
        <f t="shared" si="17"/>
        <v>27.181999999999999</v>
      </c>
      <c r="K155" s="305">
        <f t="shared" si="17"/>
        <v>1011.609</v>
      </c>
      <c r="L155" s="305">
        <f t="shared" si="17"/>
        <v>55.396999999999991</v>
      </c>
      <c r="M155" s="307">
        <f t="shared" ref="M155:M161" si="18">IF(L155=0,0,(IF(K155/L155&gt;1,1,K155/L155)))</f>
        <v>1</v>
      </c>
    </row>
    <row r="156" spans="2:13" ht="15.75">
      <c r="B156" s="198"/>
      <c r="C156" s="240" t="s">
        <v>81</v>
      </c>
      <c r="D156" s="465" t="s">
        <v>82</v>
      </c>
      <c r="E156" s="466"/>
      <c r="F156" s="212"/>
      <c r="G156" s="318">
        <f t="shared" ref="G156:L156" si="19">+G135</f>
        <v>40145</v>
      </c>
      <c r="H156" s="308">
        <f t="shared" si="19"/>
        <v>149.18800000000002</v>
      </c>
      <c r="I156" s="293">
        <f t="shared" si="19"/>
        <v>21.012000000000004</v>
      </c>
      <c r="J156" s="293">
        <f t="shared" si="19"/>
        <v>9.8550000000000004</v>
      </c>
      <c r="K156" s="293">
        <f t="shared" si="19"/>
        <v>180.05500000000001</v>
      </c>
      <c r="L156" s="293">
        <f t="shared" si="19"/>
        <v>39.182999999999993</v>
      </c>
      <c r="M156" s="303">
        <f t="shared" si="18"/>
        <v>1</v>
      </c>
    </row>
    <row r="157" spans="2:13" ht="15.75">
      <c r="B157" s="198"/>
      <c r="C157" s="240" t="s">
        <v>79</v>
      </c>
      <c r="D157" s="465" t="s">
        <v>80</v>
      </c>
      <c r="E157" s="466"/>
      <c r="F157" s="212"/>
      <c r="G157" s="318">
        <f>+BENG.SOLO!F161</f>
        <v>0</v>
      </c>
      <c r="H157" s="308">
        <f>+BENG.SOLO!G161</f>
        <v>0</v>
      </c>
      <c r="I157" s="293">
        <f>+BENG.SOLO!H161</f>
        <v>0</v>
      </c>
      <c r="J157" s="293">
        <f>+BENG.SOLO!I161</f>
        <v>0</v>
      </c>
      <c r="K157" s="293">
        <f>+BENG.SOLO!J161</f>
        <v>0</v>
      </c>
      <c r="L157" s="293">
        <f>+BENG.SOLO!K161</f>
        <v>0</v>
      </c>
      <c r="M157" s="303">
        <f t="shared" si="18"/>
        <v>0</v>
      </c>
    </row>
    <row r="158" spans="2:13" ht="15.75">
      <c r="B158" s="198"/>
      <c r="C158" s="240" t="s">
        <v>77</v>
      </c>
      <c r="D158" s="465" t="s">
        <v>78</v>
      </c>
      <c r="E158" s="466"/>
      <c r="F158" s="218"/>
      <c r="G158" s="318">
        <f>+'PC-JT-SL'!F175</f>
        <v>0</v>
      </c>
      <c r="H158" s="304">
        <f>+'PC-JT-SL'!G175</f>
        <v>0</v>
      </c>
      <c r="I158" s="293">
        <f>+'PC-JT-SL'!H175</f>
        <v>0</v>
      </c>
      <c r="J158" s="293">
        <f>+'PC-JT-SL'!I175</f>
        <v>0</v>
      </c>
      <c r="K158" s="293">
        <f>+'PC-JT-SL'!J175</f>
        <v>0</v>
      </c>
      <c r="L158" s="293">
        <f>+'PC-JT-SL'!K175</f>
        <v>0</v>
      </c>
      <c r="M158" s="303">
        <f t="shared" si="18"/>
        <v>0</v>
      </c>
    </row>
    <row r="159" spans="2:13" ht="15.75">
      <c r="B159" s="198"/>
      <c r="C159" s="240" t="s">
        <v>75</v>
      </c>
      <c r="D159" s="465" t="s">
        <v>389</v>
      </c>
      <c r="E159" s="466"/>
      <c r="F159" s="212"/>
      <c r="G159" s="318">
        <f>+'PC-JT-SL'!F159</f>
        <v>0</v>
      </c>
      <c r="H159" s="308">
        <f>+'PC-JT-SL'!G159</f>
        <v>0</v>
      </c>
      <c r="I159" s="293">
        <f>+'PC-JT-SL'!H159</f>
        <v>0</v>
      </c>
      <c r="J159" s="293">
        <f>+'PC-JT-SL'!I159</f>
        <v>0</v>
      </c>
      <c r="K159" s="293">
        <f>+'PC-JT-SL'!J159</f>
        <v>0</v>
      </c>
      <c r="L159" s="293">
        <f>+'PC-JT-SL'!K159</f>
        <v>0</v>
      </c>
      <c r="M159" s="303">
        <f t="shared" si="18"/>
        <v>0</v>
      </c>
    </row>
    <row r="160" spans="2:13" ht="15.75">
      <c r="B160" s="198"/>
      <c r="C160" s="240" t="s">
        <v>73</v>
      </c>
      <c r="D160" s="465" t="s">
        <v>74</v>
      </c>
      <c r="E160" s="466"/>
      <c r="F160" s="212"/>
      <c r="G160" s="318" t="str">
        <f>+'PC-JT-SL'!F147</f>
        <v xml:space="preserve"> Jompo</v>
      </c>
      <c r="H160" s="308">
        <f>+'PC-JT-SL'!G146</f>
        <v>240</v>
      </c>
      <c r="I160" s="293">
        <f>+'PC-JT-SL'!H146</f>
        <v>1.107</v>
      </c>
      <c r="J160" s="293">
        <f>+'PC-JT-SL'!I146</f>
        <v>1.9E-2</v>
      </c>
      <c r="K160" s="293">
        <f>+'PC-JT-SL'!J146</f>
        <v>0.217</v>
      </c>
      <c r="L160" s="293">
        <f>+'PC-JT-SL'!K146</f>
        <v>1.343</v>
      </c>
      <c r="M160" s="303">
        <f t="shared" si="18"/>
        <v>0.16157855547282204</v>
      </c>
    </row>
    <row r="161" spans="2:13" ht="16.5" thickBot="1">
      <c r="B161" s="207"/>
      <c r="C161" s="468" t="s">
        <v>97</v>
      </c>
      <c r="D161" s="468"/>
      <c r="E161" s="468"/>
      <c r="F161" s="232"/>
      <c r="G161" s="329">
        <f t="shared" ref="G161:L161" si="20">SUM(G155:G160)</f>
        <v>108044</v>
      </c>
      <c r="H161" s="310">
        <f t="shared" si="20"/>
        <v>1420.5719999999999</v>
      </c>
      <c r="I161" s="309">
        <f t="shared" si="20"/>
        <v>35.313000000000002</v>
      </c>
      <c r="J161" s="309">
        <f t="shared" si="20"/>
        <v>37.055999999999997</v>
      </c>
      <c r="K161" s="309">
        <f t="shared" si="20"/>
        <v>1191.8810000000001</v>
      </c>
      <c r="L161" s="309">
        <f t="shared" si="20"/>
        <v>95.922999999999988</v>
      </c>
      <c r="M161" s="336">
        <f t="shared" si="18"/>
        <v>1</v>
      </c>
    </row>
    <row r="162" spans="2:13" ht="16.5" thickBot="1">
      <c r="B162" s="233"/>
      <c r="C162" s="241"/>
      <c r="D162" s="179"/>
      <c r="E162" s="234"/>
      <c r="F162" s="234"/>
      <c r="G162" s="330"/>
      <c r="H162" s="179"/>
      <c r="I162" s="235"/>
      <c r="J162" s="179"/>
      <c r="K162" s="179"/>
      <c r="L162" s="179"/>
      <c r="M162" s="236"/>
    </row>
    <row r="163" spans="2:13" ht="16.5" thickBot="1">
      <c r="B163" s="233"/>
      <c r="C163" s="269"/>
      <c r="D163" s="269"/>
      <c r="E163" s="351"/>
      <c r="F163" s="209" t="s">
        <v>372</v>
      </c>
      <c r="G163" s="337"/>
      <c r="H163" s="387" t="s">
        <v>380</v>
      </c>
      <c r="I163" s="319" t="s">
        <v>376</v>
      </c>
      <c r="J163" s="209"/>
      <c r="K163" s="348"/>
      <c r="L163" s="269"/>
      <c r="M163" s="269"/>
    </row>
    <row r="164" spans="2:13" ht="16.5" thickBot="1">
      <c r="B164" s="388"/>
      <c r="C164" s="269"/>
      <c r="D164" s="269"/>
      <c r="E164" s="320"/>
      <c r="F164" s="210"/>
      <c r="G164" s="337"/>
      <c r="I164" s="319"/>
      <c r="J164" s="210"/>
      <c r="K164" s="348"/>
      <c r="L164" s="269"/>
      <c r="M164" s="269"/>
    </row>
    <row r="165" spans="2:13" ht="16.5" thickBot="1">
      <c r="B165" s="233"/>
      <c r="C165" s="269"/>
      <c r="D165" s="269"/>
      <c r="E165" s="352"/>
      <c r="F165" s="209" t="s">
        <v>373</v>
      </c>
      <c r="G165" s="337"/>
      <c r="H165" s="387" t="s">
        <v>380</v>
      </c>
      <c r="I165" s="319" t="s">
        <v>377</v>
      </c>
      <c r="J165" s="209"/>
      <c r="K165" s="349"/>
      <c r="L165" s="269"/>
      <c r="M165" s="269"/>
    </row>
    <row r="166" spans="2:13" ht="16.5" thickBot="1">
      <c r="B166" s="179"/>
      <c r="C166" s="269"/>
      <c r="D166" s="269"/>
      <c r="E166" s="320"/>
      <c r="F166" s="210"/>
      <c r="G166" s="337"/>
      <c r="I166" s="319"/>
      <c r="J166" s="210"/>
      <c r="K166" s="258"/>
      <c r="L166" s="269"/>
      <c r="M166" s="269"/>
    </row>
    <row r="167" spans="2:13" ht="16.5" thickBot="1">
      <c r="B167" s="179"/>
      <c r="C167" s="269"/>
      <c r="D167" s="269"/>
      <c r="E167" s="353"/>
      <c r="F167" s="209" t="s">
        <v>374</v>
      </c>
      <c r="G167" s="337"/>
      <c r="H167" s="387" t="s">
        <v>380</v>
      </c>
      <c r="I167" s="319" t="s">
        <v>378</v>
      </c>
      <c r="J167" s="209"/>
      <c r="K167" s="258"/>
      <c r="L167" s="269"/>
      <c r="M167" s="269"/>
    </row>
    <row r="168" spans="2:13" ht="16.5" thickBot="1">
      <c r="B168" s="179"/>
      <c r="C168" s="269"/>
      <c r="D168" s="269"/>
      <c r="E168" s="320"/>
      <c r="F168" s="210"/>
      <c r="G168" s="337"/>
      <c r="I168" s="319"/>
      <c r="J168" s="210"/>
      <c r="K168" s="258"/>
      <c r="L168" s="269"/>
      <c r="M168" s="269"/>
    </row>
    <row r="169" spans="2:13" ht="16.5" thickBot="1">
      <c r="B169" s="179"/>
      <c r="C169" s="269"/>
      <c r="D169" s="269"/>
      <c r="E169" s="354"/>
      <c r="F169" s="209" t="s">
        <v>375</v>
      </c>
      <c r="G169" s="337"/>
      <c r="H169" s="387" t="s">
        <v>380</v>
      </c>
      <c r="I169" s="319" t="s">
        <v>379</v>
      </c>
      <c r="J169" s="209"/>
      <c r="K169" s="258"/>
      <c r="L169" s="269"/>
      <c r="M169" s="269"/>
    </row>
    <row r="170" spans="2:13" ht="15.75">
      <c r="B170" s="179"/>
      <c r="C170" s="269"/>
      <c r="D170" s="269"/>
      <c r="E170" s="179"/>
      <c r="F170" s="179"/>
      <c r="G170" s="179"/>
      <c r="H170" s="179"/>
      <c r="I170" s="313"/>
      <c r="J170" s="179"/>
      <c r="K170" s="179"/>
      <c r="L170" s="179"/>
      <c r="M170" s="179"/>
    </row>
  </sheetData>
  <mergeCells count="27">
    <mergeCell ref="D157:E157"/>
    <mergeCell ref="D158:E158"/>
    <mergeCell ref="D159:E159"/>
    <mergeCell ref="D160:E160"/>
    <mergeCell ref="C161:E161"/>
    <mergeCell ref="C116:E116"/>
    <mergeCell ref="H116:K116"/>
    <mergeCell ref="C135:E135"/>
    <mergeCell ref="C136:E136"/>
    <mergeCell ref="D155:E155"/>
    <mergeCell ref="D156:E156"/>
    <mergeCell ref="B1:L1"/>
    <mergeCell ref="B3:L3"/>
    <mergeCell ref="B5:B7"/>
    <mergeCell ref="H5:I5"/>
    <mergeCell ref="D5:D7"/>
    <mergeCell ref="C70:D70"/>
    <mergeCell ref="C69:D69"/>
    <mergeCell ref="C41:D41"/>
    <mergeCell ref="C54:D54"/>
    <mergeCell ref="C5:C7"/>
    <mergeCell ref="B2:L2"/>
    <mergeCell ref="L6:L7"/>
    <mergeCell ref="G41:K41"/>
    <mergeCell ref="C40:D40"/>
    <mergeCell ref="C53:D53"/>
    <mergeCell ref="C9:D9"/>
  </mergeCells>
  <phoneticPr fontId="10" type="noConversion"/>
  <conditionalFormatting sqref="L10:L40 L55:L69 L42:L53">
    <cfRule type="cellIs" dxfId="23" priority="16" operator="lessThan">
      <formula>0.3</formula>
    </cfRule>
  </conditionalFormatting>
  <conditionalFormatting sqref="L10:L39 L55:L68 L42:L52">
    <cfRule type="cellIs" dxfId="22" priority="14" operator="between">
      <formula>0.5</formula>
      <formula>0.7</formula>
    </cfRule>
    <cfRule type="cellIs" dxfId="21" priority="15" operator="greaterThan">
      <formula>0.7</formula>
    </cfRule>
  </conditionalFormatting>
  <conditionalFormatting sqref="L10:L39 L55:L68 L42:L53">
    <cfRule type="cellIs" dxfId="20" priority="13" operator="between">
      <formula>0.3</formula>
      <formula>0.5</formula>
    </cfRule>
  </conditionalFormatting>
  <conditionalFormatting sqref="L71:L114">
    <cfRule type="cellIs" dxfId="19" priority="9" operator="lessThan">
      <formula>0.3</formula>
    </cfRule>
    <cfRule type="cellIs" dxfId="18" priority="10" operator="between">
      <formula>0.3</formula>
      <formula>0.5</formula>
    </cfRule>
    <cfRule type="cellIs" dxfId="17" priority="11" operator="between">
      <formula>0.5</formula>
      <formula>0.7</formula>
    </cfRule>
    <cfRule type="cellIs" dxfId="16" priority="12" operator="greaterThan">
      <formula>0.7</formula>
    </cfRule>
  </conditionalFormatting>
  <conditionalFormatting sqref="M117:M134 M137:M154">
    <cfRule type="cellIs" dxfId="15" priority="5" operator="lessThan">
      <formula>0.3</formula>
    </cfRule>
    <cfRule type="cellIs" dxfId="14" priority="6" operator="between">
      <formula>0.3</formula>
      <formula>0.5</formula>
    </cfRule>
    <cfRule type="cellIs" dxfId="13" priority="7" operator="between">
      <formula>0.5</formula>
      <formula>0.7</formula>
    </cfRule>
    <cfRule type="cellIs" dxfId="12" priority="8" operator="greaterThan">
      <formula>0.7</formula>
    </cfRule>
  </conditionalFormatting>
  <conditionalFormatting sqref="M137:M154">
    <cfRule type="cellIs" dxfId="11" priority="1" operator="lessThan">
      <formula>0.3</formula>
    </cfRule>
    <cfRule type="cellIs" dxfId="10" priority="2" operator="between">
      <formula>0.3</formula>
      <formula>0.5</formula>
    </cfRule>
    <cfRule type="cellIs" dxfId="9" priority="3" operator="between">
      <formula>0.5</formula>
      <formula>0.7</formula>
    </cfRule>
    <cfRule type="cellIs" dxfId="8" priority="4" operator="greaterThan">
      <formula>0.7</formula>
    </cfRule>
  </conditionalFormatting>
  <printOptions horizontalCentered="1" verticalCentered="1"/>
  <pageMargins left="0.7" right="0.7" top="0.15" bottom="0.12" header="0.3" footer="0.3"/>
  <pageSetup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7"/>
  <sheetViews>
    <sheetView workbookViewId="0">
      <selection activeCell="G25" sqref="G25"/>
    </sheetView>
  </sheetViews>
  <sheetFormatPr defaultRowHeight="12.75"/>
  <cols>
    <col min="4" max="4" width="20.7109375" customWidth="1"/>
    <col min="5" max="5" width="13" customWidth="1"/>
    <col min="6" max="6" width="12.85546875" customWidth="1"/>
    <col min="7" max="7" width="12.42578125" customWidth="1"/>
    <col min="8" max="8" width="11.140625" customWidth="1"/>
    <col min="9" max="9" width="12.7109375" customWidth="1"/>
    <col min="10" max="10" width="11.85546875" customWidth="1"/>
    <col min="11" max="11" width="10" customWidth="1"/>
    <col min="12" max="12" width="13.140625" customWidth="1"/>
    <col min="13" max="13" width="18" customWidth="1"/>
    <col min="14" max="14" width="14.42578125" customWidth="1"/>
    <col min="15" max="15" width="18" customWidth="1"/>
    <col min="16" max="16" width="21.85546875" customWidth="1"/>
    <col min="17" max="17" width="22.5703125" customWidth="1"/>
    <col min="18" max="18" width="18" customWidth="1"/>
    <col min="19" max="19" width="14.140625" customWidth="1"/>
  </cols>
  <sheetData>
    <row r="1" spans="1:18" ht="24.75">
      <c r="A1" s="489" t="s">
        <v>71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125"/>
      <c r="M1" s="22"/>
    </row>
    <row r="2" spans="1:18" ht="24.75">
      <c r="A2" s="489" t="s">
        <v>141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125"/>
      <c r="M2" s="22"/>
    </row>
    <row r="3" spans="1:18" ht="21.75">
      <c r="A3" s="490" t="s">
        <v>184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38"/>
      <c r="M3" s="113"/>
    </row>
    <row r="4" spans="1:18" ht="15.75" thickBot="1">
      <c r="A4" s="1" t="s">
        <v>72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2"/>
    </row>
    <row r="5" spans="1:18" ht="17.25" thickTop="1" thickBot="1">
      <c r="A5" s="491" t="s">
        <v>0</v>
      </c>
      <c r="B5" s="493" t="s">
        <v>95</v>
      </c>
      <c r="C5" s="494"/>
      <c r="D5" s="499" t="s">
        <v>4</v>
      </c>
      <c r="E5" s="103" t="s">
        <v>51</v>
      </c>
      <c r="F5" s="105" t="s">
        <v>57</v>
      </c>
      <c r="G5" s="501" t="s">
        <v>54</v>
      </c>
      <c r="H5" s="502"/>
      <c r="I5" s="109" t="s">
        <v>57</v>
      </c>
      <c r="J5" s="111" t="s">
        <v>57</v>
      </c>
      <c r="K5" s="114" t="s">
        <v>60</v>
      </c>
      <c r="L5" s="147"/>
      <c r="M5" s="66"/>
    </row>
    <row r="6" spans="1:18" ht="15.75">
      <c r="A6" s="492"/>
      <c r="B6" s="495"/>
      <c r="C6" s="496"/>
      <c r="D6" s="500"/>
      <c r="E6" s="104" t="s">
        <v>52</v>
      </c>
      <c r="F6" s="106" t="s">
        <v>62</v>
      </c>
      <c r="G6" s="107" t="s">
        <v>55</v>
      </c>
      <c r="H6" s="108" t="s">
        <v>56</v>
      </c>
      <c r="I6" s="110" t="s">
        <v>58</v>
      </c>
      <c r="J6" s="112" t="s">
        <v>59</v>
      </c>
      <c r="K6" s="503" t="s">
        <v>61</v>
      </c>
      <c r="L6" s="160"/>
      <c r="M6" s="66"/>
    </row>
    <row r="7" spans="1:18" ht="19.5" thickBot="1">
      <c r="A7" s="492"/>
      <c r="B7" s="497"/>
      <c r="C7" s="498"/>
      <c r="D7" s="500"/>
      <c r="E7" s="104" t="s">
        <v>53</v>
      </c>
      <c r="F7" s="117" t="s">
        <v>98</v>
      </c>
      <c r="G7" s="118" t="s">
        <v>98</v>
      </c>
      <c r="H7" s="119" t="s">
        <v>98</v>
      </c>
      <c r="I7" s="115" t="s">
        <v>98</v>
      </c>
      <c r="J7" s="116" t="s">
        <v>98</v>
      </c>
      <c r="K7" s="504"/>
      <c r="L7" s="161"/>
      <c r="M7" s="22"/>
    </row>
    <row r="8" spans="1:18" ht="16.5" thickBot="1">
      <c r="A8" s="120">
        <v>1</v>
      </c>
      <c r="B8" s="121">
        <v>2</v>
      </c>
      <c r="C8" s="122"/>
      <c r="D8" s="123">
        <v>3</v>
      </c>
      <c r="E8" s="123">
        <v>4</v>
      </c>
      <c r="F8" s="123">
        <v>5</v>
      </c>
      <c r="G8" s="123">
        <v>6</v>
      </c>
      <c r="H8" s="123">
        <v>7</v>
      </c>
      <c r="I8" s="123" t="s">
        <v>64</v>
      </c>
      <c r="J8" s="123">
        <v>9</v>
      </c>
      <c r="K8" s="124">
        <v>10</v>
      </c>
      <c r="L8" s="162"/>
      <c r="M8" s="22"/>
    </row>
    <row r="9" spans="1:18" ht="17.25" thickTop="1" thickBot="1">
      <c r="A9" s="21" t="s">
        <v>73</v>
      </c>
      <c r="B9" s="483" t="s">
        <v>74</v>
      </c>
      <c r="C9" s="484"/>
      <c r="D9" s="484"/>
      <c r="E9" s="16"/>
      <c r="F9" s="16"/>
      <c r="G9" s="16"/>
      <c r="H9" s="16"/>
      <c r="I9" s="16"/>
      <c r="J9" s="16"/>
      <c r="K9" s="24"/>
      <c r="L9" s="126"/>
      <c r="M9" s="159" t="s">
        <v>185</v>
      </c>
      <c r="N9" s="167" t="s">
        <v>186</v>
      </c>
      <c r="O9" s="167" t="s">
        <v>187</v>
      </c>
      <c r="P9" s="167" t="s">
        <v>188</v>
      </c>
      <c r="Q9" s="167" t="s">
        <v>189</v>
      </c>
      <c r="R9" s="167"/>
    </row>
    <row r="10" spans="1:18" ht="16.5" thickTop="1">
      <c r="A10" s="27">
        <v>1</v>
      </c>
      <c r="B10" s="2" t="s">
        <v>3</v>
      </c>
      <c r="C10" s="39">
        <v>1</v>
      </c>
      <c r="D10" s="9" t="s">
        <v>6</v>
      </c>
      <c r="E10" s="18">
        <v>26952</v>
      </c>
      <c r="F10" s="40">
        <v>110.363</v>
      </c>
      <c r="G10" s="54">
        <v>24.946999999999999</v>
      </c>
      <c r="H10" s="54" t="s">
        <v>70</v>
      </c>
      <c r="I10" s="55">
        <f t="shared" ref="I10:I17" si="0">+H10+G10+F10</f>
        <v>135.31</v>
      </c>
      <c r="J10" s="10">
        <v>24.946999999999999</v>
      </c>
      <c r="K10" s="164">
        <v>1</v>
      </c>
      <c r="L10" s="127"/>
      <c r="M10" s="173">
        <f>+E10</f>
        <v>26952</v>
      </c>
      <c r="N10" s="171">
        <f>+M10*1</f>
        <v>26952</v>
      </c>
      <c r="O10" s="170">
        <f>60*60*24</f>
        <v>86400</v>
      </c>
      <c r="P10" s="170">
        <f>+O10*N10</f>
        <v>2328652800</v>
      </c>
      <c r="Q10" s="170">
        <f>+P10/1000</f>
        <v>2328652.7999999998</v>
      </c>
      <c r="R10" s="170"/>
    </row>
    <row r="11" spans="1:18" ht="15.75">
      <c r="A11" s="25"/>
      <c r="B11" s="2"/>
      <c r="C11" s="39">
        <f>+C10+1</f>
        <v>2</v>
      </c>
      <c r="D11" s="3" t="s">
        <v>5</v>
      </c>
      <c r="E11" s="12">
        <v>727</v>
      </c>
      <c r="F11" s="68">
        <v>0.108</v>
      </c>
      <c r="G11" s="40" t="s">
        <v>70</v>
      </c>
      <c r="H11" s="69">
        <v>1.0589999999999999</v>
      </c>
      <c r="I11" s="69">
        <f>+H11+G11+F11</f>
        <v>1.167</v>
      </c>
      <c r="J11" s="69">
        <v>1.087</v>
      </c>
      <c r="K11" s="164">
        <v>1</v>
      </c>
      <c r="L11" s="127"/>
      <c r="M11" s="32">
        <f t="shared" ref="M11:M20" si="1">+E11</f>
        <v>727</v>
      </c>
      <c r="N11" s="171">
        <f t="shared" ref="N11:N20" si="2">1*3600</f>
        <v>3600</v>
      </c>
      <c r="O11" s="168"/>
      <c r="P11" s="168"/>
      <c r="Q11" s="168"/>
      <c r="R11" s="168"/>
    </row>
    <row r="12" spans="1:18" ht="15.75">
      <c r="A12" s="25">
        <v>2</v>
      </c>
      <c r="B12" s="5" t="s">
        <v>7</v>
      </c>
      <c r="C12" s="39">
        <f t="shared" ref="C12:C20" si="3">+C11+1</f>
        <v>3</v>
      </c>
      <c r="D12" s="3" t="s">
        <v>65</v>
      </c>
      <c r="E12" s="12">
        <v>7642</v>
      </c>
      <c r="F12" s="62">
        <v>5.3319999999999999</v>
      </c>
      <c r="G12" s="62">
        <v>7.5270000000000001</v>
      </c>
      <c r="H12" s="62">
        <v>1.264</v>
      </c>
      <c r="I12" s="35">
        <f t="shared" si="0"/>
        <v>14.123000000000001</v>
      </c>
      <c r="J12" s="62">
        <v>8.7910000000000004</v>
      </c>
      <c r="K12" s="164">
        <v>1</v>
      </c>
      <c r="L12" s="127"/>
      <c r="M12" s="32">
        <f t="shared" si="1"/>
        <v>7642</v>
      </c>
      <c r="N12" s="171">
        <f t="shared" si="2"/>
        <v>3600</v>
      </c>
      <c r="O12" s="168"/>
      <c r="P12" s="168"/>
      <c r="Q12" s="168"/>
      <c r="R12" s="168"/>
    </row>
    <row r="13" spans="1:18" ht="15.75">
      <c r="A13" s="25"/>
      <c r="B13" s="5"/>
      <c r="C13" s="39">
        <f t="shared" si="3"/>
        <v>4</v>
      </c>
      <c r="D13" s="3" t="s">
        <v>69</v>
      </c>
      <c r="E13" s="12">
        <v>415</v>
      </c>
      <c r="F13" s="35">
        <v>11.242000000000001</v>
      </c>
      <c r="G13" s="54">
        <v>0.624</v>
      </c>
      <c r="H13" s="54">
        <v>1.841</v>
      </c>
      <c r="I13" s="10">
        <f>+H13+G13+F13</f>
        <v>13.707000000000001</v>
      </c>
      <c r="J13" s="54">
        <v>0.624</v>
      </c>
      <c r="K13" s="165">
        <v>1</v>
      </c>
      <c r="L13" s="127"/>
      <c r="M13" s="32">
        <f t="shared" si="1"/>
        <v>415</v>
      </c>
      <c r="N13" s="171">
        <f t="shared" si="2"/>
        <v>3600</v>
      </c>
      <c r="O13" s="168"/>
      <c r="P13" s="168"/>
      <c r="Q13" s="168"/>
      <c r="R13" s="168"/>
    </row>
    <row r="14" spans="1:18" ht="15">
      <c r="A14" s="25">
        <v>3</v>
      </c>
      <c r="B14" s="5" t="s">
        <v>8</v>
      </c>
      <c r="C14" s="39">
        <f t="shared" si="3"/>
        <v>5</v>
      </c>
      <c r="D14" s="3" t="s">
        <v>66</v>
      </c>
      <c r="E14" s="12">
        <v>3517</v>
      </c>
      <c r="F14" s="62">
        <v>216.76</v>
      </c>
      <c r="G14" s="62" t="s">
        <v>70</v>
      </c>
      <c r="H14" s="62">
        <v>1.353</v>
      </c>
      <c r="I14" s="4">
        <f t="shared" si="0"/>
        <v>218.113</v>
      </c>
      <c r="J14" s="62">
        <v>3.98</v>
      </c>
      <c r="K14" s="165">
        <v>1</v>
      </c>
      <c r="L14" s="163" t="s">
        <v>183</v>
      </c>
      <c r="M14" s="32">
        <f t="shared" si="1"/>
        <v>3517</v>
      </c>
      <c r="N14" s="171">
        <f t="shared" si="2"/>
        <v>3600</v>
      </c>
      <c r="O14" s="168"/>
      <c r="P14" s="168"/>
      <c r="Q14" s="168"/>
      <c r="R14" s="168"/>
    </row>
    <row r="15" spans="1:18" ht="15">
      <c r="A15" s="25"/>
      <c r="B15" s="7"/>
      <c r="C15" s="39">
        <f t="shared" si="3"/>
        <v>6</v>
      </c>
      <c r="D15" s="3" t="s">
        <v>68</v>
      </c>
      <c r="E15" s="12">
        <v>500</v>
      </c>
      <c r="F15" s="35">
        <v>121.754</v>
      </c>
      <c r="G15" s="40" t="s">
        <v>70</v>
      </c>
      <c r="H15" s="40" t="s">
        <v>70</v>
      </c>
      <c r="I15" s="4">
        <f t="shared" si="0"/>
        <v>121.754</v>
      </c>
      <c r="J15" s="40">
        <v>0.44600000000000001</v>
      </c>
      <c r="K15" s="165">
        <v>1</v>
      </c>
      <c r="L15" s="163" t="s">
        <v>183</v>
      </c>
      <c r="M15" s="32">
        <f t="shared" si="1"/>
        <v>500</v>
      </c>
      <c r="N15" s="171">
        <f t="shared" si="2"/>
        <v>3600</v>
      </c>
      <c r="O15" s="168"/>
      <c r="P15" s="168"/>
      <c r="Q15" s="168"/>
      <c r="R15" s="168"/>
    </row>
    <row r="16" spans="1:18" ht="15">
      <c r="A16" s="23"/>
      <c r="B16" s="3"/>
      <c r="C16" s="39">
        <f t="shared" si="3"/>
        <v>7</v>
      </c>
      <c r="D16" s="3" t="s">
        <v>85</v>
      </c>
      <c r="E16" s="12">
        <v>1176</v>
      </c>
      <c r="F16" s="62">
        <v>106.40900000000001</v>
      </c>
      <c r="G16" s="54" t="s">
        <v>70</v>
      </c>
      <c r="H16" s="54" t="s">
        <v>70</v>
      </c>
      <c r="I16" s="10">
        <f t="shared" si="0"/>
        <v>106.40900000000001</v>
      </c>
      <c r="J16" s="54">
        <v>1.046</v>
      </c>
      <c r="K16" s="165">
        <v>1</v>
      </c>
      <c r="L16" s="163" t="s">
        <v>183</v>
      </c>
      <c r="M16" s="32">
        <f t="shared" si="1"/>
        <v>1176</v>
      </c>
      <c r="N16" s="171">
        <f t="shared" si="2"/>
        <v>3600</v>
      </c>
      <c r="O16" s="168"/>
      <c r="P16" s="168"/>
      <c r="Q16" s="168"/>
      <c r="R16" s="168"/>
    </row>
    <row r="17" spans="1:18" ht="15">
      <c r="A17" s="23"/>
      <c r="B17" s="7"/>
      <c r="C17" s="39">
        <f t="shared" si="3"/>
        <v>8</v>
      </c>
      <c r="D17" s="8" t="s">
        <v>166</v>
      </c>
      <c r="E17" s="11">
        <v>1.5209999999999999</v>
      </c>
      <c r="F17" s="62">
        <v>1.9450000000000001</v>
      </c>
      <c r="G17" s="54" t="s">
        <v>70</v>
      </c>
      <c r="H17" s="54">
        <v>1.3320000000000001</v>
      </c>
      <c r="I17" s="10">
        <f t="shared" si="0"/>
        <v>3.2770000000000001</v>
      </c>
      <c r="J17" s="54">
        <v>1.665</v>
      </c>
      <c r="K17" s="165">
        <v>1</v>
      </c>
      <c r="L17" s="163" t="s">
        <v>183</v>
      </c>
      <c r="M17" s="32">
        <f t="shared" si="1"/>
        <v>1.5209999999999999</v>
      </c>
      <c r="N17" s="171">
        <f t="shared" si="2"/>
        <v>3600</v>
      </c>
      <c r="O17" s="168"/>
      <c r="P17" s="168"/>
      <c r="Q17" s="168"/>
      <c r="R17" s="168"/>
    </row>
    <row r="18" spans="1:18" ht="15">
      <c r="A18" s="23"/>
      <c r="B18" s="7"/>
      <c r="C18" s="39">
        <f t="shared" si="3"/>
        <v>9</v>
      </c>
      <c r="D18" s="8" t="s">
        <v>167</v>
      </c>
      <c r="E18" s="11">
        <v>2.3879999999999999</v>
      </c>
      <c r="F18" s="62">
        <v>54.680999999999997</v>
      </c>
      <c r="G18" s="54" t="s">
        <v>70</v>
      </c>
      <c r="H18" s="54">
        <v>1.9450000000000001</v>
      </c>
      <c r="I18" s="10">
        <f>+H18+G18+F18</f>
        <v>56.625999999999998</v>
      </c>
      <c r="J18" s="54">
        <v>2.48</v>
      </c>
      <c r="K18" s="165">
        <v>1</v>
      </c>
      <c r="L18" s="163" t="s">
        <v>183</v>
      </c>
      <c r="M18" s="32">
        <f t="shared" si="1"/>
        <v>2.3879999999999999</v>
      </c>
      <c r="N18" s="171">
        <f t="shared" si="2"/>
        <v>3600</v>
      </c>
      <c r="O18" s="168"/>
      <c r="P18" s="168"/>
      <c r="Q18" s="168"/>
      <c r="R18" s="168"/>
    </row>
    <row r="19" spans="1:18" ht="15">
      <c r="A19" s="23"/>
      <c r="B19" s="7"/>
      <c r="C19" s="39">
        <f t="shared" si="3"/>
        <v>10</v>
      </c>
      <c r="D19" s="8" t="s">
        <v>86</v>
      </c>
      <c r="E19" s="13">
        <v>1330</v>
      </c>
      <c r="F19" s="40">
        <v>44.451999999999998</v>
      </c>
      <c r="G19" s="40">
        <v>1.877</v>
      </c>
      <c r="H19" s="40" t="s">
        <v>70</v>
      </c>
      <c r="I19" s="4">
        <f>+H19+G19+F19</f>
        <v>46.329000000000001</v>
      </c>
      <c r="J19" s="40">
        <v>1.887</v>
      </c>
      <c r="K19" s="166">
        <v>1</v>
      </c>
      <c r="L19" s="163"/>
      <c r="M19" s="32">
        <f t="shared" si="1"/>
        <v>1330</v>
      </c>
      <c r="N19" s="171">
        <f t="shared" si="2"/>
        <v>3600</v>
      </c>
      <c r="O19" s="168"/>
      <c r="P19" s="168"/>
      <c r="Q19" s="168"/>
      <c r="R19" s="168"/>
    </row>
    <row r="20" spans="1:18" ht="15.75" thickBot="1">
      <c r="A20" s="23">
        <v>4</v>
      </c>
      <c r="B20" s="7" t="s">
        <v>9</v>
      </c>
      <c r="C20" s="39">
        <f t="shared" si="3"/>
        <v>11</v>
      </c>
      <c r="D20" s="8" t="s">
        <v>67</v>
      </c>
      <c r="E20" s="13">
        <v>3040</v>
      </c>
      <c r="F20" s="56">
        <v>40.880000000000003</v>
      </c>
      <c r="G20" s="54" t="s">
        <v>70</v>
      </c>
      <c r="H20" s="54" t="s">
        <v>70</v>
      </c>
      <c r="I20" s="55">
        <f>+H20+G20+F20</f>
        <v>40.880000000000003</v>
      </c>
      <c r="J20" s="149">
        <v>3.47</v>
      </c>
      <c r="K20" s="165">
        <v>1</v>
      </c>
      <c r="L20" s="163" t="s">
        <v>183</v>
      </c>
      <c r="M20" s="32">
        <f t="shared" si="1"/>
        <v>3040</v>
      </c>
      <c r="N20" s="171">
        <f t="shared" si="2"/>
        <v>3600</v>
      </c>
      <c r="O20" s="168"/>
      <c r="P20" s="168"/>
      <c r="Q20" s="168"/>
      <c r="R20" s="168"/>
    </row>
    <row r="21" spans="1:18" ht="18.75" thickBot="1">
      <c r="A21" s="45"/>
      <c r="B21" s="480" t="s">
        <v>131</v>
      </c>
      <c r="C21" s="481"/>
      <c r="D21" s="482"/>
      <c r="E21" s="47">
        <f t="shared" ref="E21:J21" si="4">SUM(E10:E20)</f>
        <v>45302.909</v>
      </c>
      <c r="F21" s="46">
        <f t="shared" si="4"/>
        <v>713.92600000000016</v>
      </c>
      <c r="G21" s="46">
        <f t="shared" si="4"/>
        <v>34.975000000000001</v>
      </c>
      <c r="H21" s="46">
        <f t="shared" si="4"/>
        <v>8.7939999999999987</v>
      </c>
      <c r="I21" s="46">
        <f t="shared" si="4"/>
        <v>757.69499999999994</v>
      </c>
      <c r="J21" s="46">
        <f t="shared" si="4"/>
        <v>50.422999999999995</v>
      </c>
      <c r="K21" s="140">
        <v>1</v>
      </c>
      <c r="L21" s="128"/>
      <c r="M21" s="172">
        <f>SUM(M10:M20)</f>
        <v>45302.909</v>
      </c>
      <c r="N21" s="65"/>
      <c r="O21" s="169"/>
      <c r="P21" s="169"/>
      <c r="Q21" s="169"/>
      <c r="R21" s="169"/>
    </row>
    <row r="22" spans="1:18" ht="24" thickTop="1" thickBot="1">
      <c r="A22" s="26" t="s">
        <v>75</v>
      </c>
      <c r="B22" s="487" t="s">
        <v>76</v>
      </c>
      <c r="C22" s="488"/>
      <c r="D22" s="488"/>
      <c r="E22" s="59"/>
      <c r="F22" s="478"/>
      <c r="G22" s="479"/>
      <c r="H22" s="479"/>
      <c r="I22" s="479"/>
      <c r="J22" s="479"/>
      <c r="K22" s="52"/>
      <c r="L22" s="128"/>
      <c r="M22" s="22"/>
      <c r="N22" s="65"/>
      <c r="O22" s="65"/>
      <c r="P22" s="65"/>
      <c r="Q22" s="65"/>
      <c r="R22" s="65"/>
    </row>
    <row r="23" spans="1:18" ht="18.75" thickTop="1">
      <c r="A23" s="28">
        <v>1</v>
      </c>
      <c r="B23" s="19" t="s">
        <v>9</v>
      </c>
      <c r="C23" s="14">
        <v>1</v>
      </c>
      <c r="D23" s="19" t="s">
        <v>87</v>
      </c>
      <c r="E23" s="20">
        <v>4353</v>
      </c>
      <c r="F23" s="40">
        <v>61.136000000000003</v>
      </c>
      <c r="G23" s="40">
        <v>2.944</v>
      </c>
      <c r="H23" s="40">
        <v>2.2829999999999999</v>
      </c>
      <c r="I23" s="40">
        <f t="shared" ref="I23:I34" si="5">+H23+G23+F23</f>
        <v>66.363</v>
      </c>
      <c r="J23" s="40">
        <v>5.2270000000000003</v>
      </c>
      <c r="K23" s="150">
        <v>1</v>
      </c>
      <c r="L23" s="70"/>
      <c r="M23" s="67">
        <f>SUM(K23:K34)/18</f>
        <v>0.61111111111111116</v>
      </c>
      <c r="N23" s="65"/>
      <c r="O23" s="65"/>
      <c r="P23" s="65"/>
      <c r="Q23" s="65"/>
      <c r="R23" s="65"/>
    </row>
    <row r="24" spans="1:18" ht="18">
      <c r="A24" s="25">
        <f>+A23+1</f>
        <v>2</v>
      </c>
      <c r="B24" s="3" t="s">
        <v>10</v>
      </c>
      <c r="C24" s="6">
        <f>+C23+1</f>
        <v>2</v>
      </c>
      <c r="D24" s="3" t="s">
        <v>11</v>
      </c>
      <c r="E24" s="12">
        <v>8861</v>
      </c>
      <c r="F24" s="40">
        <v>40.662999999999997</v>
      </c>
      <c r="G24" s="40">
        <v>2.9910000000000001</v>
      </c>
      <c r="H24" s="40">
        <v>4.7619999999999996</v>
      </c>
      <c r="I24" s="40">
        <f t="shared" si="5"/>
        <v>48.415999999999997</v>
      </c>
      <c r="J24" s="40">
        <v>7.7530000000000001</v>
      </c>
      <c r="K24" s="151">
        <v>1</v>
      </c>
      <c r="L24" s="70"/>
      <c r="M24" s="82"/>
      <c r="N24" s="65"/>
      <c r="O24" s="65"/>
      <c r="P24" s="65"/>
      <c r="Q24" s="65"/>
      <c r="R24" s="65"/>
    </row>
    <row r="25" spans="1:18" ht="18">
      <c r="A25" s="25"/>
      <c r="B25" s="3"/>
      <c r="C25" s="6">
        <f t="shared" ref="C25:C34" si="6">+C24+1</f>
        <v>3</v>
      </c>
      <c r="D25" s="3" t="s">
        <v>88</v>
      </c>
      <c r="E25" s="12">
        <v>1108</v>
      </c>
      <c r="F25" s="40">
        <v>8.8879999999999999</v>
      </c>
      <c r="G25" s="40">
        <v>0.78900000000000003</v>
      </c>
      <c r="H25" s="40">
        <v>1.502</v>
      </c>
      <c r="I25" s="40">
        <f t="shared" si="5"/>
        <v>11.179</v>
      </c>
      <c r="J25" s="40">
        <v>2.2909999999999999</v>
      </c>
      <c r="K25" s="151">
        <v>1</v>
      </c>
      <c r="L25" s="70"/>
      <c r="M25" s="22"/>
      <c r="N25" s="65"/>
      <c r="O25" s="65"/>
      <c r="P25" s="65"/>
      <c r="Q25" s="65"/>
      <c r="R25" s="65"/>
    </row>
    <row r="26" spans="1:18" ht="18">
      <c r="A26" s="25"/>
      <c r="B26" s="3"/>
      <c r="C26" s="6">
        <f t="shared" si="6"/>
        <v>4</v>
      </c>
      <c r="D26" s="3" t="s">
        <v>89</v>
      </c>
      <c r="E26" s="12">
        <v>2577</v>
      </c>
      <c r="F26" s="40">
        <v>8.3049999999999997</v>
      </c>
      <c r="G26" s="40">
        <v>2.6120000000000001</v>
      </c>
      <c r="H26" s="40">
        <v>0.217</v>
      </c>
      <c r="I26" s="40">
        <f t="shared" si="5"/>
        <v>11.134</v>
      </c>
      <c r="J26" s="40">
        <v>2.91</v>
      </c>
      <c r="K26" s="151">
        <v>1</v>
      </c>
      <c r="L26" s="70"/>
      <c r="M26" s="22"/>
      <c r="N26" s="65"/>
      <c r="O26" s="65"/>
      <c r="P26" s="65"/>
      <c r="Q26" s="65"/>
      <c r="R26" s="65"/>
    </row>
    <row r="27" spans="1:18" ht="18">
      <c r="A27" s="25">
        <v>3</v>
      </c>
      <c r="B27" s="3" t="s">
        <v>90</v>
      </c>
      <c r="C27" s="6">
        <f t="shared" si="6"/>
        <v>5</v>
      </c>
      <c r="D27" s="3" t="s">
        <v>144</v>
      </c>
      <c r="E27" s="12">
        <v>464</v>
      </c>
      <c r="F27" s="40">
        <v>4.1580000000000004</v>
      </c>
      <c r="G27" s="40" t="s">
        <v>70</v>
      </c>
      <c r="H27" s="4">
        <v>0.42199999999999999</v>
      </c>
      <c r="I27" s="4">
        <f t="shared" si="5"/>
        <v>4.58</v>
      </c>
      <c r="J27" s="4">
        <v>0.42199999999999999</v>
      </c>
      <c r="K27" s="151">
        <v>1</v>
      </c>
      <c r="L27" s="128"/>
      <c r="M27" s="22"/>
      <c r="N27" s="65"/>
      <c r="O27" s="65"/>
      <c r="P27" s="65"/>
      <c r="Q27" s="65"/>
      <c r="R27" s="65"/>
    </row>
    <row r="28" spans="1:18" ht="18">
      <c r="A28" s="25"/>
      <c r="B28" s="3"/>
      <c r="C28" s="6">
        <f t="shared" si="6"/>
        <v>6</v>
      </c>
      <c r="D28" s="3" t="s">
        <v>91</v>
      </c>
      <c r="E28" s="12">
        <v>1325</v>
      </c>
      <c r="F28" s="40">
        <v>4</v>
      </c>
      <c r="G28" s="40">
        <v>0.997</v>
      </c>
      <c r="H28" s="40">
        <v>0.216</v>
      </c>
      <c r="I28" s="40">
        <f>+H28+G28+F28</f>
        <v>5.2130000000000001</v>
      </c>
      <c r="J28" s="40">
        <v>1.208</v>
      </c>
      <c r="K28" s="152">
        <v>1</v>
      </c>
      <c r="L28" s="70"/>
      <c r="M28" s="22"/>
      <c r="N28" s="65"/>
      <c r="O28" s="65"/>
      <c r="P28" s="65"/>
      <c r="Q28" s="65"/>
      <c r="R28" s="65"/>
    </row>
    <row r="29" spans="1:18" ht="18">
      <c r="A29" s="25">
        <f>+A27+1</f>
        <v>4</v>
      </c>
      <c r="B29" s="3" t="s">
        <v>18</v>
      </c>
      <c r="C29" s="6">
        <f t="shared" si="6"/>
        <v>7</v>
      </c>
      <c r="D29" s="3" t="s">
        <v>92</v>
      </c>
      <c r="E29" s="12">
        <v>4053</v>
      </c>
      <c r="F29" s="40">
        <v>8.5429999999999993</v>
      </c>
      <c r="G29" s="40" t="s">
        <v>70</v>
      </c>
      <c r="H29" s="40">
        <v>2.1669999999999998</v>
      </c>
      <c r="I29" s="40">
        <f>+H29+G29+F29</f>
        <v>10.709999999999999</v>
      </c>
      <c r="J29" s="40">
        <v>2.5</v>
      </c>
      <c r="K29" s="152">
        <v>1</v>
      </c>
      <c r="L29" s="129"/>
      <c r="M29" s="22"/>
      <c r="N29" s="65"/>
      <c r="O29" s="65"/>
      <c r="P29" s="65"/>
      <c r="Q29" s="65"/>
      <c r="R29" s="65"/>
    </row>
    <row r="30" spans="1:18" ht="18">
      <c r="A30" s="25"/>
      <c r="B30" s="3"/>
      <c r="C30" s="6">
        <f t="shared" si="6"/>
        <v>8</v>
      </c>
      <c r="D30" s="3" t="s">
        <v>93</v>
      </c>
      <c r="E30" s="12">
        <v>18740</v>
      </c>
      <c r="F30" s="40">
        <v>35.476999999999997</v>
      </c>
      <c r="G30" s="4">
        <v>6.06</v>
      </c>
      <c r="H30" s="4">
        <v>5.8120000000000003</v>
      </c>
      <c r="I30" s="4">
        <f t="shared" si="5"/>
        <v>47.348999999999997</v>
      </c>
      <c r="J30" s="4">
        <v>12.503</v>
      </c>
      <c r="K30" s="152">
        <v>1</v>
      </c>
      <c r="L30" s="128"/>
      <c r="M30" s="22"/>
      <c r="N30" s="65"/>
      <c r="O30" s="65"/>
      <c r="P30" s="65"/>
      <c r="Q30" s="65"/>
      <c r="R30" s="65"/>
    </row>
    <row r="31" spans="1:18" ht="18">
      <c r="A31" s="25">
        <f>+A29+1</f>
        <v>5</v>
      </c>
      <c r="B31" s="3" t="s">
        <v>12</v>
      </c>
      <c r="C31" s="6">
        <f t="shared" si="6"/>
        <v>9</v>
      </c>
      <c r="D31" s="3" t="s">
        <v>145</v>
      </c>
      <c r="E31" s="12">
        <v>2342</v>
      </c>
      <c r="F31" s="40" t="s">
        <v>70</v>
      </c>
      <c r="G31" s="4">
        <v>0.40899999999999997</v>
      </c>
      <c r="H31" s="40" t="s">
        <v>70</v>
      </c>
      <c r="I31" s="4">
        <f t="shared" si="5"/>
        <v>0.40899999999999997</v>
      </c>
      <c r="J31" s="4">
        <v>0.40899999999999997</v>
      </c>
      <c r="K31" s="153">
        <v>1</v>
      </c>
      <c r="L31" s="128"/>
      <c r="M31" s="22"/>
      <c r="N31" s="65"/>
      <c r="O31" s="65"/>
      <c r="P31" s="65"/>
      <c r="Q31" s="65"/>
      <c r="R31" s="65"/>
    </row>
    <row r="32" spans="1:18" ht="18">
      <c r="A32" s="25"/>
      <c r="B32" s="3"/>
      <c r="C32" s="6">
        <f t="shared" si="6"/>
        <v>10</v>
      </c>
      <c r="D32" s="3" t="s">
        <v>154</v>
      </c>
      <c r="E32" s="4">
        <v>1.06</v>
      </c>
      <c r="F32" s="40" t="s">
        <v>70</v>
      </c>
      <c r="G32" s="40">
        <v>0.27</v>
      </c>
      <c r="H32" s="40" t="s">
        <v>70</v>
      </c>
      <c r="I32" s="4">
        <f t="shared" si="5"/>
        <v>0.27</v>
      </c>
      <c r="J32" s="40">
        <v>0.248</v>
      </c>
      <c r="K32" s="153">
        <v>1</v>
      </c>
      <c r="L32" s="70"/>
      <c r="M32" s="22"/>
      <c r="N32" s="65"/>
      <c r="O32" s="65"/>
      <c r="P32" s="65"/>
      <c r="Q32" s="65"/>
      <c r="R32" s="65"/>
    </row>
    <row r="33" spans="1:18" ht="15">
      <c r="A33" s="25">
        <f>+A31+1</f>
        <v>6</v>
      </c>
      <c r="B33" s="3" t="s">
        <v>14</v>
      </c>
      <c r="C33" s="6">
        <f t="shared" si="6"/>
        <v>11</v>
      </c>
      <c r="D33" s="3" t="s">
        <v>94</v>
      </c>
      <c r="E33" s="12">
        <v>1342</v>
      </c>
      <c r="F33" s="40" t="s">
        <v>70</v>
      </c>
      <c r="G33" s="40" t="s">
        <v>70</v>
      </c>
      <c r="H33" s="40" t="s">
        <v>70</v>
      </c>
      <c r="I33" s="40" t="s">
        <v>70</v>
      </c>
      <c r="J33" s="40" t="s">
        <v>70</v>
      </c>
      <c r="K33" s="155" t="s">
        <v>182</v>
      </c>
      <c r="L33" s="70"/>
      <c r="M33" s="22"/>
      <c r="N33" s="65"/>
      <c r="O33" s="65"/>
      <c r="P33" s="65"/>
      <c r="Q33" s="65"/>
      <c r="R33" s="65"/>
    </row>
    <row r="34" spans="1:18" ht="18.75" thickBot="1">
      <c r="A34" s="29"/>
      <c r="B34" s="31"/>
      <c r="C34" s="6">
        <f t="shared" si="6"/>
        <v>12</v>
      </c>
      <c r="D34" s="31" t="s">
        <v>152</v>
      </c>
      <c r="E34" s="60" t="s">
        <v>153</v>
      </c>
      <c r="F34" s="61">
        <v>18.137</v>
      </c>
      <c r="G34" s="40" t="s">
        <v>70</v>
      </c>
      <c r="H34" s="40">
        <v>1.66</v>
      </c>
      <c r="I34" s="40">
        <f t="shared" si="5"/>
        <v>19.797000000000001</v>
      </c>
      <c r="J34" s="40">
        <v>1.746</v>
      </c>
      <c r="K34" s="153">
        <v>1</v>
      </c>
      <c r="L34" s="37"/>
      <c r="M34" s="22"/>
      <c r="N34" s="65"/>
      <c r="O34" s="65"/>
      <c r="P34" s="65"/>
      <c r="Q34" s="65"/>
      <c r="R34" s="65"/>
    </row>
    <row r="35" spans="1:18" ht="18.75" thickBot="1">
      <c r="A35" s="45"/>
      <c r="B35" s="480" t="s">
        <v>132</v>
      </c>
      <c r="C35" s="481"/>
      <c r="D35" s="482"/>
      <c r="E35" s="47">
        <f t="shared" ref="E35:J35" si="7">SUM(E23:E34)</f>
        <v>45166.06</v>
      </c>
      <c r="F35" s="46">
        <f t="shared" si="7"/>
        <v>189.30700000000002</v>
      </c>
      <c r="G35" s="46">
        <f t="shared" si="7"/>
        <v>17.071999999999999</v>
      </c>
      <c r="H35" s="46">
        <f t="shared" si="7"/>
        <v>19.041</v>
      </c>
      <c r="I35" s="46">
        <f t="shared" si="7"/>
        <v>225.42</v>
      </c>
      <c r="J35" s="46">
        <f t="shared" si="7"/>
        <v>37.216999999999999</v>
      </c>
      <c r="K35" s="154">
        <v>1</v>
      </c>
      <c r="L35" s="128"/>
      <c r="M35" s="22"/>
      <c r="N35" s="65"/>
      <c r="O35" s="65"/>
      <c r="P35" s="65"/>
      <c r="Q35" s="65"/>
      <c r="R35" s="65"/>
    </row>
    <row r="36" spans="1:18" ht="19.5" thickTop="1" thickBot="1">
      <c r="A36" s="21" t="s">
        <v>77</v>
      </c>
      <c r="B36" s="485" t="s">
        <v>78</v>
      </c>
      <c r="C36" s="486"/>
      <c r="D36" s="486"/>
      <c r="E36" s="17"/>
      <c r="F36" s="57"/>
      <c r="G36" s="15"/>
      <c r="H36" s="15"/>
      <c r="I36" s="15"/>
      <c r="J36" s="15"/>
      <c r="K36" s="52"/>
      <c r="L36" s="128"/>
      <c r="M36" s="22"/>
      <c r="N36" s="65"/>
      <c r="O36" s="65"/>
      <c r="P36" s="65"/>
      <c r="Q36" s="65"/>
      <c r="R36" s="65"/>
    </row>
    <row r="37" spans="1:18" ht="18.75" thickTop="1">
      <c r="A37" s="28">
        <v>1</v>
      </c>
      <c r="B37" s="2" t="s">
        <v>13</v>
      </c>
      <c r="C37" s="39">
        <v>1</v>
      </c>
      <c r="D37" s="9" t="s">
        <v>175</v>
      </c>
      <c r="E37" s="18">
        <v>1379</v>
      </c>
      <c r="F37" s="81">
        <v>1.0269999999999999</v>
      </c>
      <c r="G37" s="81" t="s">
        <v>70</v>
      </c>
      <c r="H37" s="81" t="s">
        <v>70</v>
      </c>
      <c r="I37" s="81">
        <f>+H37+G37+F37</f>
        <v>1.0269999999999999</v>
      </c>
      <c r="J37" s="81">
        <v>1.1299999999999999</v>
      </c>
      <c r="K37" s="139">
        <f>+I37/J37</f>
        <v>0.90884955752212393</v>
      </c>
      <c r="L37" s="43"/>
      <c r="M37" s="67">
        <f>SUM(K37:K48)/12</f>
        <v>0.7451894835879912</v>
      </c>
      <c r="N37" s="65"/>
      <c r="O37" s="65"/>
      <c r="P37" s="65"/>
      <c r="Q37" s="65"/>
      <c r="R37" s="65"/>
    </row>
    <row r="38" spans="1:18" ht="18">
      <c r="A38" s="28"/>
      <c r="B38" s="2"/>
      <c r="C38" s="39">
        <f>+C37+1</f>
        <v>2</v>
      </c>
      <c r="D38" s="9" t="s">
        <v>148</v>
      </c>
      <c r="E38" s="18">
        <v>989</v>
      </c>
      <c r="F38" s="40">
        <v>2.87</v>
      </c>
      <c r="G38" s="40">
        <v>0.64800000000000002</v>
      </c>
      <c r="H38" s="62" t="s">
        <v>70</v>
      </c>
      <c r="I38" s="4">
        <f>SUM(F38:H38)</f>
        <v>3.5180000000000002</v>
      </c>
      <c r="J38" s="40">
        <v>0.58599999999999997</v>
      </c>
      <c r="K38" s="157">
        <v>1</v>
      </c>
      <c r="L38" s="71"/>
      <c r="M38" s="22"/>
      <c r="N38" s="65"/>
      <c r="O38" s="65"/>
      <c r="P38" s="65"/>
      <c r="Q38" s="65"/>
      <c r="R38" s="65"/>
    </row>
    <row r="39" spans="1:18" ht="18">
      <c r="A39" s="23">
        <f>+A37+1</f>
        <v>2</v>
      </c>
      <c r="B39" s="5" t="s">
        <v>14</v>
      </c>
      <c r="C39" s="39">
        <f t="shared" ref="C39:C48" si="8">+C38+1</f>
        <v>3</v>
      </c>
      <c r="D39" s="3" t="s">
        <v>15</v>
      </c>
      <c r="E39" s="12">
        <v>5137</v>
      </c>
      <c r="F39" s="40">
        <v>1.3049999999999999</v>
      </c>
      <c r="G39" s="40" t="s">
        <v>70</v>
      </c>
      <c r="H39" s="40" t="s">
        <v>70</v>
      </c>
      <c r="I39" s="40">
        <f>+H39+G39+F39</f>
        <v>1.3049999999999999</v>
      </c>
      <c r="J39" s="40">
        <v>5.1369999999999996</v>
      </c>
      <c r="K39" s="157">
        <f>+I39/J39</f>
        <v>0.2540393225618065</v>
      </c>
      <c r="L39" s="129"/>
      <c r="M39" s="102" t="s">
        <v>171</v>
      </c>
      <c r="N39" s="65"/>
      <c r="O39" s="65"/>
      <c r="P39" s="65"/>
      <c r="Q39" s="65"/>
      <c r="R39" s="65"/>
    </row>
    <row r="40" spans="1:18" ht="15">
      <c r="A40" s="23">
        <f>+A39+1</f>
        <v>3</v>
      </c>
      <c r="B40" s="5" t="s">
        <v>18</v>
      </c>
      <c r="C40" s="39">
        <f t="shared" si="8"/>
        <v>4</v>
      </c>
      <c r="D40" s="3" t="s">
        <v>19</v>
      </c>
      <c r="E40" s="12">
        <v>585</v>
      </c>
      <c r="F40" s="40" t="s">
        <v>70</v>
      </c>
      <c r="G40" s="40" t="s">
        <v>70</v>
      </c>
      <c r="H40" s="40" t="s">
        <v>70</v>
      </c>
      <c r="I40" s="40" t="s">
        <v>70</v>
      </c>
      <c r="J40" s="40" t="s">
        <v>70</v>
      </c>
      <c r="K40" s="155" t="s">
        <v>182</v>
      </c>
      <c r="L40" s="129"/>
      <c r="M40" s="22"/>
      <c r="N40" s="65"/>
      <c r="O40" s="65"/>
      <c r="P40" s="65"/>
      <c r="Q40" s="65"/>
      <c r="R40" s="65"/>
    </row>
    <row r="41" spans="1:18" ht="18">
      <c r="A41" s="23">
        <f>+A40+1</f>
        <v>4</v>
      </c>
      <c r="B41" s="5" t="s">
        <v>20</v>
      </c>
      <c r="C41" s="39">
        <f t="shared" si="8"/>
        <v>5</v>
      </c>
      <c r="D41" s="3" t="s">
        <v>21</v>
      </c>
      <c r="E41" s="12">
        <v>665</v>
      </c>
      <c r="F41" s="40">
        <v>0.35</v>
      </c>
      <c r="G41" s="40">
        <v>0.18</v>
      </c>
      <c r="H41" s="40">
        <v>0.13300000000000001</v>
      </c>
      <c r="I41" s="40">
        <f>+H41+G41+F41</f>
        <v>0.66300000000000003</v>
      </c>
      <c r="J41" s="40">
        <v>0.84</v>
      </c>
      <c r="K41" s="139">
        <f>+I41/J41</f>
        <v>0.78928571428571437</v>
      </c>
      <c r="L41" s="129"/>
      <c r="M41" s="22"/>
      <c r="N41" s="65"/>
      <c r="O41" s="65"/>
      <c r="P41" s="65"/>
      <c r="Q41" s="65"/>
      <c r="R41" s="65"/>
    </row>
    <row r="42" spans="1:18" ht="18">
      <c r="A42" s="23"/>
      <c r="B42" s="5"/>
      <c r="C42" s="39">
        <f t="shared" si="8"/>
        <v>6</v>
      </c>
      <c r="D42" s="3" t="s">
        <v>149</v>
      </c>
      <c r="E42" s="12">
        <v>1590</v>
      </c>
      <c r="F42" s="40">
        <v>9.5000000000000001E-2</v>
      </c>
      <c r="G42" s="40">
        <v>1.4019999999999999</v>
      </c>
      <c r="H42" s="40" t="s">
        <v>70</v>
      </c>
      <c r="I42" s="40">
        <f>+H42+G42+F42</f>
        <v>1.4969999999999999</v>
      </c>
      <c r="J42" s="40">
        <v>1.9870000000000001</v>
      </c>
      <c r="K42" s="157">
        <f>+I42/J42</f>
        <v>0.75339708102667324</v>
      </c>
      <c r="L42" s="129"/>
      <c r="M42" s="22"/>
      <c r="N42" s="65"/>
      <c r="O42" s="65"/>
      <c r="P42" s="65"/>
      <c r="Q42" s="65"/>
      <c r="R42" s="65"/>
    </row>
    <row r="43" spans="1:18" ht="18">
      <c r="A43" s="23">
        <f>+A41+1</f>
        <v>5</v>
      </c>
      <c r="B43" s="5" t="s">
        <v>22</v>
      </c>
      <c r="C43" s="39">
        <f t="shared" si="8"/>
        <v>7</v>
      </c>
      <c r="D43" s="3" t="s">
        <v>23</v>
      </c>
      <c r="E43" s="12">
        <v>779</v>
      </c>
      <c r="F43" s="40">
        <v>1.075</v>
      </c>
      <c r="G43" s="40">
        <v>0.61</v>
      </c>
      <c r="H43" s="40" t="s">
        <v>70</v>
      </c>
      <c r="I43" s="40">
        <f>+H43+G43+F43</f>
        <v>1.6850000000000001</v>
      </c>
      <c r="J43" s="40">
        <v>0.97399999999999998</v>
      </c>
      <c r="K43" s="156">
        <v>1</v>
      </c>
      <c r="L43" s="129"/>
      <c r="M43" s="22"/>
      <c r="N43" s="65"/>
      <c r="O43" s="65"/>
      <c r="P43" s="65"/>
      <c r="Q43" s="65"/>
      <c r="R43" s="65"/>
    </row>
    <row r="44" spans="1:18" ht="18">
      <c r="A44" s="23"/>
      <c r="B44" s="5"/>
      <c r="C44" s="39">
        <f t="shared" si="8"/>
        <v>8</v>
      </c>
      <c r="D44" s="3" t="s">
        <v>150</v>
      </c>
      <c r="E44" s="12">
        <v>1375</v>
      </c>
      <c r="F44" s="40">
        <v>1.212</v>
      </c>
      <c r="G44" s="40">
        <v>0.19600000000000001</v>
      </c>
      <c r="H44" s="40">
        <v>5.1999999999999998E-2</v>
      </c>
      <c r="I44" s="40">
        <f>+H44+G44+F44</f>
        <v>1.46</v>
      </c>
      <c r="J44" s="40">
        <v>0.66700000000000004</v>
      </c>
      <c r="K44" s="139">
        <v>1</v>
      </c>
      <c r="L44" s="130"/>
      <c r="M44" s="22"/>
      <c r="N44" s="65"/>
      <c r="O44" s="65"/>
      <c r="P44" s="65"/>
      <c r="Q44" s="65"/>
      <c r="R44" s="65"/>
    </row>
    <row r="45" spans="1:18" ht="18">
      <c r="A45" s="23">
        <f>+A43+1</f>
        <v>6</v>
      </c>
      <c r="B45" s="5" t="s">
        <v>24</v>
      </c>
      <c r="C45" s="39">
        <f t="shared" si="8"/>
        <v>9</v>
      </c>
      <c r="D45" s="3" t="s">
        <v>25</v>
      </c>
      <c r="E45" s="12">
        <v>2865</v>
      </c>
      <c r="F45" s="62">
        <v>2.9249999999999998</v>
      </c>
      <c r="G45" s="40" t="s">
        <v>70</v>
      </c>
      <c r="H45" s="40">
        <f>+J45</f>
        <v>2.3250000000000002</v>
      </c>
      <c r="I45" s="4">
        <f>SUM(F45:H45)</f>
        <v>5.25</v>
      </c>
      <c r="J45" s="4">
        <v>2.3250000000000002</v>
      </c>
      <c r="K45" s="139">
        <v>1</v>
      </c>
      <c r="L45" s="131"/>
      <c r="M45" s="22"/>
      <c r="N45" s="65"/>
      <c r="O45" s="65"/>
      <c r="P45" s="65"/>
      <c r="Q45" s="65"/>
      <c r="R45" s="65"/>
    </row>
    <row r="46" spans="1:18" ht="18">
      <c r="A46" s="23"/>
      <c r="B46" s="7"/>
      <c r="C46" s="39">
        <f t="shared" si="8"/>
        <v>10</v>
      </c>
      <c r="D46" s="8" t="s">
        <v>151</v>
      </c>
      <c r="E46" s="12">
        <v>683</v>
      </c>
      <c r="F46" s="62">
        <v>1.4350000000000001</v>
      </c>
      <c r="G46" s="62">
        <v>0.42099999999999999</v>
      </c>
      <c r="H46" s="62" t="s">
        <v>70</v>
      </c>
      <c r="I46" s="62">
        <f>+H46+G46+F46</f>
        <v>1.8560000000000001</v>
      </c>
      <c r="J46" s="62">
        <v>0.36</v>
      </c>
      <c r="K46" s="139">
        <v>1</v>
      </c>
      <c r="L46" s="43"/>
      <c r="M46" s="22"/>
      <c r="N46" s="65"/>
      <c r="O46" s="65"/>
      <c r="P46" s="65"/>
      <c r="Q46" s="65"/>
      <c r="R46" s="65"/>
    </row>
    <row r="47" spans="1:18" ht="18">
      <c r="A47" s="23">
        <v>7</v>
      </c>
      <c r="B47" s="7" t="s">
        <v>26</v>
      </c>
      <c r="C47" s="39">
        <f t="shared" si="8"/>
        <v>11</v>
      </c>
      <c r="D47" s="8" t="s">
        <v>27</v>
      </c>
      <c r="E47" s="13">
        <v>3760</v>
      </c>
      <c r="F47" s="40" t="s">
        <v>70</v>
      </c>
      <c r="G47" s="40">
        <v>0.44500000000000001</v>
      </c>
      <c r="H47" s="40">
        <v>0.44500000000000001</v>
      </c>
      <c r="I47" s="40">
        <f>+H47+G47+F47</f>
        <v>0.89</v>
      </c>
      <c r="J47" s="40">
        <v>3.76</v>
      </c>
      <c r="K47" s="158">
        <f>+I47/J47</f>
        <v>0.23670212765957449</v>
      </c>
      <c r="L47" s="129"/>
      <c r="M47" s="138"/>
      <c r="N47" s="65"/>
      <c r="O47" s="65"/>
      <c r="P47" s="65"/>
      <c r="Q47" s="65"/>
      <c r="R47" s="65"/>
    </row>
    <row r="48" spans="1:18" ht="18.75" thickBot="1">
      <c r="A48" s="29"/>
      <c r="B48" s="30"/>
      <c r="C48" s="39">
        <f t="shared" si="8"/>
        <v>12</v>
      </c>
      <c r="D48" s="31" t="s">
        <v>143</v>
      </c>
      <c r="E48" s="48">
        <v>1759</v>
      </c>
      <c r="F48" s="40">
        <v>0.45</v>
      </c>
      <c r="G48" s="40">
        <v>1.202</v>
      </c>
      <c r="H48" s="40">
        <v>0.214</v>
      </c>
      <c r="I48" s="40">
        <f>+F48+G48+H48</f>
        <v>1.8659999999999999</v>
      </c>
      <c r="J48" s="40">
        <v>1.7589999999999999</v>
      </c>
      <c r="K48" s="139">
        <v>1</v>
      </c>
      <c r="L48" s="129"/>
      <c r="M48" s="22"/>
      <c r="N48" s="65"/>
      <c r="O48" s="65"/>
      <c r="P48" s="65"/>
      <c r="Q48" s="65"/>
      <c r="R48" s="65"/>
    </row>
    <row r="49" spans="1:18" ht="18.75" thickBot="1">
      <c r="A49" s="51"/>
      <c r="B49" s="480" t="s">
        <v>133</v>
      </c>
      <c r="C49" s="481"/>
      <c r="D49" s="482"/>
      <c r="E49" s="47">
        <f>SUM(E37:E48)</f>
        <v>21566</v>
      </c>
      <c r="F49" s="64">
        <f>SUM(F37:F48)</f>
        <v>12.743999999999998</v>
      </c>
      <c r="G49" s="46">
        <f>SUM(G37:G48)</f>
        <v>5.1039999999999992</v>
      </c>
      <c r="H49" s="46">
        <f>SUM(H37:H48)</f>
        <v>3.169</v>
      </c>
      <c r="I49" s="46">
        <f>SUM(I37:I48)/12</f>
        <v>1.7514166666666668</v>
      </c>
      <c r="J49" s="46">
        <f>SUM(J37:J48)/12</f>
        <v>1.6270833333333332</v>
      </c>
      <c r="K49" s="141">
        <v>1</v>
      </c>
      <c r="L49" s="132"/>
      <c r="M49" s="22"/>
      <c r="N49" s="65"/>
      <c r="O49" s="65"/>
      <c r="P49" s="65"/>
      <c r="Q49" s="65"/>
      <c r="R49" s="65"/>
    </row>
    <row r="50" spans="1:18" ht="13.5" thickBot="1">
      <c r="E50" s="58"/>
      <c r="F50" s="58"/>
      <c r="G50" s="58"/>
      <c r="H50" s="58"/>
      <c r="I50" s="58"/>
      <c r="J50" s="58"/>
      <c r="K50" s="63"/>
      <c r="L50" s="63"/>
    </row>
    <row r="51" spans="1:18" ht="16.5" thickBot="1">
      <c r="B51" s="80"/>
      <c r="C51" s="79"/>
      <c r="D51" s="133" t="s">
        <v>177</v>
      </c>
      <c r="E51" s="137"/>
      <c r="F51" s="136" t="s">
        <v>181</v>
      </c>
      <c r="G51" s="134"/>
      <c r="H51" s="134"/>
      <c r="I51" s="134"/>
      <c r="J51" s="58"/>
      <c r="K51" s="58"/>
      <c r="L51" s="58"/>
    </row>
    <row r="52" spans="1:18" ht="16.5" thickBot="1">
      <c r="E52" s="77"/>
      <c r="F52" s="77"/>
      <c r="G52" s="135"/>
      <c r="H52" s="135"/>
      <c r="I52" s="135"/>
    </row>
    <row r="53" spans="1:18" ht="16.5" thickBot="1">
      <c r="E53" s="144"/>
      <c r="F53" s="136" t="s">
        <v>178</v>
      </c>
      <c r="G53" s="135"/>
      <c r="H53" s="135"/>
      <c r="I53" s="135"/>
    </row>
    <row r="54" spans="1:18" ht="16.5" thickBot="1">
      <c r="E54" s="77"/>
      <c r="F54" s="77"/>
      <c r="G54" s="135"/>
      <c r="H54" s="135"/>
      <c r="I54" s="135"/>
    </row>
    <row r="55" spans="1:18" ht="16.5" thickBot="1">
      <c r="E55" s="143"/>
      <c r="F55" s="136" t="s">
        <v>180</v>
      </c>
      <c r="G55" s="135"/>
      <c r="H55" s="135"/>
      <c r="I55" s="135"/>
    </row>
    <row r="56" spans="1:18" ht="16.5" thickBot="1">
      <c r="E56" s="77"/>
      <c r="F56" s="77"/>
      <c r="G56" s="135"/>
      <c r="H56" s="135"/>
      <c r="I56" s="135"/>
    </row>
    <row r="57" spans="1:18" ht="18.75" thickBot="1">
      <c r="E57" s="142"/>
      <c r="F57" s="136" t="s">
        <v>179</v>
      </c>
      <c r="G57" s="135"/>
      <c r="H57" s="135"/>
      <c r="I57" s="135"/>
    </row>
  </sheetData>
  <mergeCells count="15">
    <mergeCell ref="A1:K1"/>
    <mergeCell ref="A2:K2"/>
    <mergeCell ref="A3:K3"/>
    <mergeCell ref="A5:A7"/>
    <mergeCell ref="B5:C7"/>
    <mergeCell ref="D5:D7"/>
    <mergeCell ref="G5:H5"/>
    <mergeCell ref="K6:K7"/>
    <mergeCell ref="F22:J22"/>
    <mergeCell ref="B35:D35"/>
    <mergeCell ref="B9:D9"/>
    <mergeCell ref="B36:D36"/>
    <mergeCell ref="B49:D49"/>
    <mergeCell ref="B21:D21"/>
    <mergeCell ref="B22:D22"/>
  </mergeCells>
  <phoneticPr fontId="26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REKAP 5 TH</vt:lpstr>
      <vt:lpstr>REKAP PROP</vt:lpstr>
      <vt:lpstr>BENG.SOLO</vt:lpstr>
      <vt:lpstr>PROB-SCIT</vt:lpstr>
      <vt:lpstr>PC-JT-SL</vt:lpstr>
      <vt:lpstr>Analisa</vt:lpstr>
      <vt:lpstr>Sheet1</vt:lpstr>
      <vt:lpstr>Sheet2</vt:lpstr>
      <vt:lpstr>Sheet3</vt:lpstr>
      <vt:lpstr>Sheet4</vt:lpstr>
      <vt:lpstr>BENG.SOLO!Print_Area</vt:lpstr>
      <vt:lpstr>'PC-JT-SL'!Print_Area</vt:lpstr>
      <vt:lpstr>'PROB-SCIT'!Print_Area</vt:lpstr>
      <vt:lpstr>'REKAP 5 TH'!Print_Area</vt:lpstr>
    </vt:vector>
  </TitlesOfParts>
  <Company>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2000</dc:creator>
  <cp:lastModifiedBy>DPSDA</cp:lastModifiedBy>
  <cp:lastPrinted>2002-01-01T13:14:51Z</cp:lastPrinted>
  <dcterms:created xsi:type="dcterms:W3CDTF">2001-01-08T14:44:55Z</dcterms:created>
  <dcterms:modified xsi:type="dcterms:W3CDTF">2018-01-31T08:00:47Z</dcterms:modified>
</cp:coreProperties>
</file>